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S:\SELOG\B. CPL - 2023\A. Licitações\PREGÃO\02-2023 - Apoio Administrativo\1. Peças\"/>
    </mc:Choice>
  </mc:AlternateContent>
  <xr:revisionPtr revIDLastSave="0" documentId="13_ncr:1_{DCFEB124-4399-445F-8977-138A0B87FAD6}" xr6:coauthVersionLast="36" xr6:coauthVersionMax="47" xr10:uidLastSave="{00000000-0000-0000-0000-000000000000}"/>
  <bookViews>
    <workbookView xWindow="0" yWindow="0" windowWidth="20490" windowHeight="7545" tabRatio="914" firstSheet="2" activeTab="3" xr2:uid="{00000000-000D-0000-FFFF-FFFF00000000}"/>
  </bookViews>
  <sheets>
    <sheet name="Instruções_de_preenchimento" sheetId="2" state="hidden" r:id="rId1"/>
    <sheet name="Dados da empresa" sheetId="37" r:id="rId2"/>
    <sheet name="Instruções de preenchimento" sheetId="38" r:id="rId3"/>
    <sheet name="PROPOSTA GLOBAL" sheetId="46" r:id="rId4"/>
    <sheet name="AUX ADM BILÍNGUE PVH" sheetId="45" r:id="rId5"/>
    <sheet name="T. SEC. C VT E PER PVH E JPN" sheetId="6" r:id="rId6"/>
    <sheet name="T. SEC. SEM VT C PER GMI E VLA" sheetId="44" r:id="rId7"/>
    <sheet name="Uniformes" sheetId="11" state="hidden" r:id="rId8"/>
    <sheet name="área" sheetId="12" state="hidden" r:id="rId9"/>
    <sheet name="Uniforme" sheetId="14" r:id="rId10"/>
    <sheet name="Equip_limpeza" sheetId="15" state="hidden" r:id="rId11"/>
    <sheet name="Equip_lavador" sheetId="16" state="hidden" r:id="rId12"/>
  </sheets>
  <definedNames>
    <definedName name="_xlnm.Print_Area" localSheetId="1">'Dados da empresa'!$A$1:$F$33</definedName>
    <definedName name="_xlnm.Print_Area" localSheetId="10">Equip_limpeza!$A$1:$U$64</definedName>
    <definedName name="_xlnm.Print_Area" localSheetId="2">'Instruções de preenchimento'!$A$1:$A$11</definedName>
    <definedName name="_xlnm.Print_Area" localSheetId="3">'PROPOSTA GLOBAL'!$A$1:$I$36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8" i="44" l="1"/>
  <c r="K118" i="6"/>
  <c r="I118" i="6"/>
  <c r="I118" i="45"/>
  <c r="I4" i="14" l="1"/>
  <c r="I5" i="14"/>
  <c r="I6" i="14"/>
  <c r="I7" i="14"/>
  <c r="I3" i="14"/>
  <c r="H105" i="45"/>
  <c r="G98" i="45" s="1"/>
  <c r="H75" i="45"/>
  <c r="H50" i="45"/>
  <c r="H46" i="45"/>
  <c r="H68" i="45" s="1"/>
  <c r="H70" i="45" s="1"/>
  <c r="H30" i="45"/>
  <c r="H32" i="45" s="1"/>
  <c r="I23" i="45"/>
  <c r="I49" i="45" s="1"/>
  <c r="H105" i="44"/>
  <c r="G98" i="44" s="1"/>
  <c r="H98" i="44" s="1"/>
  <c r="H75" i="44"/>
  <c r="H50" i="44"/>
  <c r="I50" i="44" s="1"/>
  <c r="H46" i="44"/>
  <c r="H68" i="44" s="1"/>
  <c r="H70" i="44" s="1"/>
  <c r="H30" i="44"/>
  <c r="H32" i="44" s="1"/>
  <c r="I23" i="44"/>
  <c r="H98" i="45" l="1"/>
  <c r="I8" i="14"/>
  <c r="I24" i="45"/>
  <c r="I26" i="45" s="1"/>
  <c r="I50" i="45"/>
  <c r="I24" i="44"/>
  <c r="I26" i="44" s="1"/>
  <c r="I55" i="44"/>
  <c r="I61" i="44" s="1"/>
  <c r="I55" i="45" l="1"/>
  <c r="I61" i="45" s="1"/>
  <c r="I77" i="45"/>
  <c r="I110" i="45"/>
  <c r="I65" i="45"/>
  <c r="I71" i="45"/>
  <c r="I72" i="45" s="1"/>
  <c r="I76" i="45"/>
  <c r="I67" i="45"/>
  <c r="I87" i="45"/>
  <c r="I79" i="45"/>
  <c r="I75" i="45"/>
  <c r="I31" i="45"/>
  <c r="I33" i="45"/>
  <c r="I78" i="45"/>
  <c r="I69" i="45"/>
  <c r="I30" i="45"/>
  <c r="I77" i="44"/>
  <c r="I71" i="44"/>
  <c r="I72" i="44" s="1"/>
  <c r="I76" i="44"/>
  <c r="I67" i="44"/>
  <c r="I31" i="44"/>
  <c r="I78" i="44"/>
  <c r="I87" i="44"/>
  <c r="I79" i="44"/>
  <c r="I75" i="44"/>
  <c r="I30" i="44"/>
  <c r="I110" i="44"/>
  <c r="I65" i="44"/>
  <c r="I69" i="44"/>
  <c r="I33" i="44"/>
  <c r="I68" i="44" l="1"/>
  <c r="I68" i="45"/>
  <c r="I80" i="45"/>
  <c r="I113" i="45" s="1"/>
  <c r="I32" i="45"/>
  <c r="I66" i="45"/>
  <c r="I70" i="45" s="1"/>
  <c r="I80" i="44"/>
  <c r="I90" i="44" s="1"/>
  <c r="I32" i="44"/>
  <c r="I66" i="44"/>
  <c r="I70" i="44" l="1"/>
  <c r="I112" i="44" s="1"/>
  <c r="I113" i="44"/>
  <c r="I90" i="45"/>
  <c r="I89" i="45"/>
  <c r="I112" i="45"/>
  <c r="I59" i="45"/>
  <c r="I34" i="45"/>
  <c r="I35" i="45" s="1"/>
  <c r="I34" i="44"/>
  <c r="I35" i="44" s="1"/>
  <c r="I59" i="44"/>
  <c r="I89" i="44" l="1"/>
  <c r="I42" i="45"/>
  <c r="I38" i="45"/>
  <c r="I43" i="45"/>
  <c r="I45" i="45"/>
  <c r="I41" i="45"/>
  <c r="I44" i="45"/>
  <c r="I39" i="45"/>
  <c r="I40" i="45"/>
  <c r="I42" i="44"/>
  <c r="I38" i="44"/>
  <c r="I43" i="44"/>
  <c r="I45" i="44"/>
  <c r="I41" i="44"/>
  <c r="I44" i="44"/>
  <c r="I40" i="44"/>
  <c r="I39" i="44"/>
  <c r="I46" i="45" l="1"/>
  <c r="I60" i="45" s="1"/>
  <c r="I62" i="45" s="1"/>
  <c r="I46" i="44"/>
  <c r="I60" i="44" s="1"/>
  <c r="I62" i="44" s="1"/>
  <c r="I88" i="45" l="1"/>
  <c r="I111" i="45"/>
  <c r="I88" i="44"/>
  <c r="I111" i="44"/>
  <c r="I9" i="14" l="1"/>
  <c r="I83" i="44" l="1"/>
  <c r="K83" i="6"/>
  <c r="I83" i="6"/>
  <c r="I83" i="45"/>
  <c r="I85" i="45" s="1"/>
  <c r="I85" i="44"/>
  <c r="I91" i="44" l="1"/>
  <c r="I92" i="44" s="1"/>
  <c r="I114" i="44"/>
  <c r="I115" i="44" s="1"/>
  <c r="I95" i="44" s="1"/>
  <c r="I91" i="45"/>
  <c r="I92" i="45" s="1"/>
  <c r="I114" i="45"/>
  <c r="I115" i="45" s="1"/>
  <c r="I95" i="45" s="1"/>
  <c r="I96" i="45" l="1"/>
  <c r="I97" i="45" s="1"/>
  <c r="I98" i="45" s="1"/>
  <c r="I96" i="44"/>
  <c r="I97" i="44" s="1"/>
  <c r="I98" i="44" s="1"/>
  <c r="K23" i="6"/>
  <c r="I23" i="6"/>
  <c r="I49" i="6" s="1"/>
  <c r="I104" i="45" l="1"/>
  <c r="I103" i="45"/>
  <c r="I101" i="45"/>
  <c r="I100" i="45"/>
  <c r="I104" i="44"/>
  <c r="I103" i="44"/>
  <c r="I100" i="44"/>
  <c r="I101" i="44"/>
  <c r="K49" i="6"/>
  <c r="K24" i="6"/>
  <c r="H105" i="6"/>
  <c r="G98" i="6" s="1"/>
  <c r="H98" i="6" s="1"/>
  <c r="H75" i="6"/>
  <c r="K25" i="6"/>
  <c r="I24" i="6"/>
  <c r="H50" i="6"/>
  <c r="I105" i="44" l="1"/>
  <c r="I106" i="44" s="1"/>
  <c r="I107" i="44" s="1"/>
  <c r="I105" i="45"/>
  <c r="I106" i="45" s="1"/>
  <c r="T11" i="16"/>
  <c r="T12" i="16" s="1"/>
  <c r="T13" i="16" s="1"/>
  <c r="M10" i="16"/>
  <c r="J10" i="16"/>
  <c r="R9" i="16"/>
  <c r="M8" i="16"/>
  <c r="J8" i="16"/>
  <c r="R7" i="16"/>
  <c r="H5" i="16"/>
  <c r="R5" i="16" s="1"/>
  <c r="H3" i="16"/>
  <c r="R3" i="16" s="1"/>
  <c r="J55" i="15"/>
  <c r="U55" i="15" s="1"/>
  <c r="J53" i="15"/>
  <c r="S53" i="15" s="1"/>
  <c r="J47" i="15"/>
  <c r="J45" i="15"/>
  <c r="S45" i="15" s="1"/>
  <c r="U43" i="15"/>
  <c r="S43" i="15"/>
  <c r="J41" i="15"/>
  <c r="J39" i="15"/>
  <c r="U39" i="15" s="1"/>
  <c r="J37" i="15"/>
  <c r="U37" i="15" s="1"/>
  <c r="J35" i="15"/>
  <c r="S35" i="15" s="1"/>
  <c r="J33" i="15"/>
  <c r="J31" i="15"/>
  <c r="U31" i="15" s="1"/>
  <c r="J29" i="15"/>
  <c r="U29" i="15" s="1"/>
  <c r="J27" i="15"/>
  <c r="S27" i="15" s="1"/>
  <c r="J25" i="15"/>
  <c r="J23" i="15"/>
  <c r="U23" i="15" s="1"/>
  <c r="J21" i="15"/>
  <c r="U21" i="15" s="1"/>
  <c r="J19" i="15"/>
  <c r="S19" i="15" s="1"/>
  <c r="J17" i="15"/>
  <c r="J15" i="15"/>
  <c r="U15" i="15" s="1"/>
  <c r="J13" i="15"/>
  <c r="U13" i="15" s="1"/>
  <c r="J11" i="15"/>
  <c r="S11" i="15" s="1"/>
  <c r="J9" i="15"/>
  <c r="U7" i="15"/>
  <c r="S7" i="15"/>
  <c r="J5" i="15"/>
  <c r="S5" i="15" s="1"/>
  <c r="J3" i="15"/>
  <c r="S3" i="15" s="1"/>
  <c r="L78" i="12"/>
  <c r="I78" i="12"/>
  <c r="F77" i="12"/>
  <c r="G77" i="12" s="1"/>
  <c r="F76" i="12"/>
  <c r="G76" i="12" s="1"/>
  <c r="F75" i="12"/>
  <c r="G75" i="12" s="1"/>
  <c r="F74" i="12"/>
  <c r="G74" i="12" s="1"/>
  <c r="F73" i="12"/>
  <c r="F72" i="12"/>
  <c r="F71" i="12"/>
  <c r="G71" i="12" s="1"/>
  <c r="F70" i="12"/>
  <c r="G70" i="12" s="1"/>
  <c r="D69" i="12"/>
  <c r="F69" i="12" s="1"/>
  <c r="G69" i="12" s="1"/>
  <c r="F68" i="12"/>
  <c r="F67" i="12"/>
  <c r="F66" i="12"/>
  <c r="F65" i="12"/>
  <c r="F64" i="12"/>
  <c r="F63" i="12"/>
  <c r="F62" i="12"/>
  <c r="G62" i="12" s="1"/>
  <c r="F61" i="12"/>
  <c r="F60" i="12"/>
  <c r="F59" i="12"/>
  <c r="F58" i="12"/>
  <c r="G58" i="12" s="1"/>
  <c r="F57" i="12"/>
  <c r="F56" i="12"/>
  <c r="F55" i="12"/>
  <c r="F54" i="12"/>
  <c r="F53" i="12"/>
  <c r="F52" i="12"/>
  <c r="F51" i="12"/>
  <c r="G51" i="12" s="1"/>
  <c r="F50" i="12"/>
  <c r="D49" i="12"/>
  <c r="F49" i="12" s="1"/>
  <c r="G49" i="12" s="1"/>
  <c r="F48" i="12"/>
  <c r="F47" i="12"/>
  <c r="F46" i="12"/>
  <c r="F45" i="12"/>
  <c r="F44" i="12"/>
  <c r="F43" i="12"/>
  <c r="F42" i="12"/>
  <c r="F41" i="12"/>
  <c r="F40" i="12"/>
  <c r="F39" i="12"/>
  <c r="F38" i="12"/>
  <c r="D37" i="12"/>
  <c r="F37" i="12" s="1"/>
  <c r="F36" i="12"/>
  <c r="F35" i="12"/>
  <c r="G35" i="12" s="1"/>
  <c r="F34" i="12"/>
  <c r="G34" i="12" s="1"/>
  <c r="F33" i="12"/>
  <c r="G33" i="12" s="1"/>
  <c r="F32" i="12"/>
  <c r="F31" i="12"/>
  <c r="F30" i="12"/>
  <c r="F29" i="12"/>
  <c r="F28" i="12"/>
  <c r="G28" i="12" s="1"/>
  <c r="F27" i="12"/>
  <c r="F26" i="12"/>
  <c r="F25" i="12"/>
  <c r="D24" i="12"/>
  <c r="F24" i="12" s="1"/>
  <c r="F23" i="12"/>
  <c r="F22" i="12"/>
  <c r="F21" i="12"/>
  <c r="F20" i="12"/>
  <c r="F19" i="12"/>
  <c r="D18" i="12"/>
  <c r="D16" i="12" s="1"/>
  <c r="F16" i="12" s="1"/>
  <c r="F17" i="12"/>
  <c r="F15" i="12"/>
  <c r="F14" i="12"/>
  <c r="G14" i="12" s="1"/>
  <c r="O13" i="12"/>
  <c r="O23" i="12" s="1"/>
  <c r="F13" i="12"/>
  <c r="O12" i="12"/>
  <c r="O24" i="12" s="1"/>
  <c r="F12" i="12"/>
  <c r="F11" i="12"/>
  <c r="F10" i="12"/>
  <c r="F9" i="12"/>
  <c r="F8" i="12"/>
  <c r="F7" i="12"/>
  <c r="F6" i="12"/>
  <c r="F5" i="12"/>
  <c r="F4" i="12"/>
  <c r="F3" i="12"/>
  <c r="D2" i="12"/>
  <c r="F2" i="12" s="1"/>
  <c r="H24" i="11"/>
  <c r="H23" i="11"/>
  <c r="H22" i="11"/>
  <c r="H21" i="11"/>
  <c r="H17" i="11"/>
  <c r="H16" i="11"/>
  <c r="H15" i="11"/>
  <c r="H14" i="11"/>
  <c r="H13" i="11"/>
  <c r="H12" i="11"/>
  <c r="H11" i="11"/>
  <c r="H10" i="11"/>
  <c r="H7" i="11"/>
  <c r="H6" i="11"/>
  <c r="H5" i="11"/>
  <c r="H4" i="11"/>
  <c r="H3" i="11"/>
  <c r="I50" i="6"/>
  <c r="H46" i="6"/>
  <c r="H68" i="6" s="1"/>
  <c r="H30" i="6"/>
  <c r="H32" i="6" s="1"/>
  <c r="I116" i="44" l="1"/>
  <c r="I117" i="44" s="1"/>
  <c r="E19" i="46" s="1"/>
  <c r="H76" i="12"/>
  <c r="G19" i="12"/>
  <c r="G41" i="12"/>
  <c r="H25" i="11"/>
  <c r="H26" i="11" s="1"/>
  <c r="H33" i="12"/>
  <c r="I107" i="45"/>
  <c r="I116" i="45"/>
  <c r="G16" i="12"/>
  <c r="G47" i="12"/>
  <c r="G72" i="12"/>
  <c r="H69" i="12" s="1"/>
  <c r="U9" i="15"/>
  <c r="S9" i="15"/>
  <c r="U17" i="15"/>
  <c r="S17" i="15"/>
  <c r="U25" i="15"/>
  <c r="S25" i="15"/>
  <c r="U33" i="15"/>
  <c r="S33" i="15"/>
  <c r="U41" i="15"/>
  <c r="S41" i="15"/>
  <c r="S47" i="15"/>
  <c r="U47" i="15"/>
  <c r="H18" i="11"/>
  <c r="H19" i="11" s="1"/>
  <c r="F18" i="12"/>
  <c r="G18" i="12" s="1"/>
  <c r="H49" i="12"/>
  <c r="N4" i="15"/>
  <c r="M4" i="16"/>
  <c r="H8" i="11"/>
  <c r="H9" i="11" s="1"/>
  <c r="G7" i="12"/>
  <c r="G37" i="12"/>
  <c r="S15" i="15"/>
  <c r="S23" i="15"/>
  <c r="S31" i="15"/>
  <c r="S39" i="15"/>
  <c r="G2" i="12"/>
  <c r="G22" i="12"/>
  <c r="G67" i="12"/>
  <c r="U45" i="15"/>
  <c r="M6" i="16"/>
  <c r="H74" i="12"/>
  <c r="G31" i="12"/>
  <c r="G60" i="12"/>
  <c r="H60" i="12" s="1"/>
  <c r="G24" i="12"/>
  <c r="K50" i="6"/>
  <c r="I55" i="6"/>
  <c r="I61" i="6" s="1"/>
  <c r="K26" i="6"/>
  <c r="H70" i="6"/>
  <c r="I26" i="6"/>
  <c r="R11" i="16"/>
  <c r="R12" i="16" s="1"/>
  <c r="R13" i="16" s="1"/>
  <c r="U3" i="15"/>
  <c r="U5" i="15"/>
  <c r="U11" i="15"/>
  <c r="U19" i="15"/>
  <c r="U27" i="15"/>
  <c r="U35" i="15"/>
  <c r="U53" i="15"/>
  <c r="J4" i="16"/>
  <c r="J6" i="16"/>
  <c r="D78" i="12"/>
  <c r="S13" i="15"/>
  <c r="S21" i="15"/>
  <c r="S29" i="15"/>
  <c r="S37" i="15"/>
  <c r="S55" i="15"/>
  <c r="F19" i="46" l="1"/>
  <c r="I19" i="46"/>
  <c r="H19" i="46"/>
  <c r="I117" i="45"/>
  <c r="E16" i="46" s="1"/>
  <c r="G19" i="46"/>
  <c r="I31" i="6"/>
  <c r="I30" i="6"/>
  <c r="I67" i="6"/>
  <c r="K87" i="6"/>
  <c r="K55" i="6"/>
  <c r="K61" i="6" s="1"/>
  <c r="H2" i="12"/>
  <c r="H37" i="12"/>
  <c r="I87" i="6"/>
  <c r="H24" i="12"/>
  <c r="H16" i="12"/>
  <c r="H78" i="12" s="1"/>
  <c r="H20" i="11"/>
  <c r="I71" i="6"/>
  <c r="I72" i="6" s="1"/>
  <c r="I79" i="6"/>
  <c r="I75" i="6"/>
  <c r="I77" i="6"/>
  <c r="I76" i="6"/>
  <c r="I78" i="6"/>
  <c r="I69" i="6"/>
  <c r="I65" i="6"/>
  <c r="I66" i="6" s="1"/>
  <c r="K30" i="6"/>
  <c r="K76" i="6"/>
  <c r="K75" i="6"/>
  <c r="K71" i="6"/>
  <c r="K72" i="6" s="1"/>
  <c r="K77" i="6"/>
  <c r="K31" i="6"/>
  <c r="K78" i="6"/>
  <c r="K67" i="6"/>
  <c r="K79" i="6"/>
  <c r="K69" i="6"/>
  <c r="K65" i="6"/>
  <c r="K66" i="6" s="1"/>
  <c r="I110" i="6"/>
  <c r="I33" i="6"/>
  <c r="K110" i="6"/>
  <c r="K33" i="6"/>
  <c r="S58" i="15"/>
  <c r="S59" i="15" s="1"/>
  <c r="S60" i="15" s="1"/>
  <c r="U58" i="15"/>
  <c r="U59" i="15" s="1"/>
  <c r="U60" i="15" s="1"/>
  <c r="F16" i="46" l="1"/>
  <c r="G16" i="46" s="1"/>
  <c r="H16" i="46"/>
  <c r="I16" i="46"/>
  <c r="I68" i="6"/>
  <c r="I70" i="6" s="1"/>
  <c r="K68" i="6"/>
  <c r="I80" i="6"/>
  <c r="I90" i="6" s="1"/>
  <c r="K80" i="6"/>
  <c r="K90" i="6" s="1"/>
  <c r="I32" i="6"/>
  <c r="I34" i="6" s="1"/>
  <c r="I35" i="6" s="1"/>
  <c r="K32" i="6"/>
  <c r="K34" i="6" s="1"/>
  <c r="K35" i="6" s="1"/>
  <c r="K70" i="6" l="1"/>
  <c r="K89" i="6" s="1"/>
  <c r="I112" i="6"/>
  <c r="I89" i="6"/>
  <c r="I44" i="6"/>
  <c r="I41" i="6"/>
  <c r="I43" i="6"/>
  <c r="I45" i="6"/>
  <c r="I39" i="6"/>
  <c r="I42" i="6"/>
  <c r="I40" i="6"/>
  <c r="K39" i="6"/>
  <c r="K41" i="6"/>
  <c r="K42" i="6"/>
  <c r="K44" i="6"/>
  <c r="K43" i="6"/>
  <c r="K45" i="6"/>
  <c r="K38" i="6"/>
  <c r="K40" i="6"/>
  <c r="I38" i="6"/>
  <c r="K59" i="6"/>
  <c r="I59" i="6"/>
  <c r="I113" i="6"/>
  <c r="K113" i="6"/>
  <c r="K112" i="6" l="1"/>
  <c r="K46" i="6"/>
  <c r="K60" i="6" s="1"/>
  <c r="K62" i="6" s="1"/>
  <c r="I46" i="6"/>
  <c r="I60" i="6" s="1"/>
  <c r="I62" i="6" s="1"/>
  <c r="I111" i="6" l="1"/>
  <c r="I88" i="6"/>
  <c r="K111" i="6"/>
  <c r="K88" i="6"/>
  <c r="I85" i="6" l="1"/>
  <c r="K85" i="6"/>
  <c r="K114" i="6" l="1"/>
  <c r="K115" i="6" s="1"/>
  <c r="K95" i="6" s="1"/>
  <c r="K91" i="6"/>
  <c r="K92" i="6" s="1"/>
  <c r="I114" i="6"/>
  <c r="I115" i="6" s="1"/>
  <c r="I95" i="6" s="1"/>
  <c r="I96" i="6" s="1"/>
  <c r="I91" i="6"/>
  <c r="I92" i="6" s="1"/>
  <c r="I97" i="6" l="1"/>
  <c r="I98" i="6" s="1"/>
  <c r="K96" i="6"/>
  <c r="K97" i="6" s="1"/>
  <c r="K98" i="6" s="1"/>
  <c r="I101" i="6" l="1"/>
  <c r="I104" i="6"/>
  <c r="I103" i="6"/>
  <c r="I100" i="6"/>
  <c r="K100" i="6"/>
  <c r="K103" i="6"/>
  <c r="K101" i="6"/>
  <c r="K104" i="6"/>
  <c r="I105" i="6" l="1"/>
  <c r="I106" i="6" s="1"/>
  <c r="I107" i="6" s="1"/>
  <c r="K105" i="6"/>
  <c r="K106" i="6" s="1"/>
  <c r="I116" i="6" l="1"/>
  <c r="I117" i="6" s="1"/>
  <c r="E17" i="46" s="1"/>
  <c r="K107" i="6"/>
  <c r="K116" i="6"/>
  <c r="K117" i="6" s="1"/>
  <c r="E18" i="46" s="1"/>
  <c r="F18" i="46" l="1"/>
  <c r="G18" i="46" s="1"/>
  <c r="H18" i="46"/>
  <c r="I18" i="46"/>
  <c r="F17" i="46"/>
  <c r="I17" i="46"/>
  <c r="H17" i="46"/>
  <c r="G17" i="46"/>
  <c r="F20" i="46"/>
  <c r="C26" i="37"/>
  <c r="I20" i="46" l="1"/>
  <c r="G20"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Laira Giacomett de Carvalho</author>
  </authors>
  <commentList>
    <comment ref="I49" authorId="0" shapeId="0" xr:uid="{147F8163-E200-472A-B18B-C07E2F62D214}">
      <text>
        <r>
          <rPr>
            <b/>
            <sz val="9"/>
            <color indexed="81"/>
            <rFont val="Segoe UI"/>
            <family val="2"/>
          </rPr>
          <t>Avaliar se compensar manter,  já que negativo o valor</t>
        </r>
      </text>
    </comment>
  </commentList>
</comments>
</file>

<file path=xl/sharedStrings.xml><?xml version="1.0" encoding="utf-8"?>
<sst xmlns="http://schemas.openxmlformats.org/spreadsheetml/2006/main" count="1479" uniqueCount="415">
  <si>
    <t>INSTRUÇÕES PARA O PREENCHIMENTO DAS PLANILHAS</t>
  </si>
  <si>
    <r>
      <t>(1</t>
    </r>
    <r>
      <rPr>
        <sz val="12"/>
        <color rgb="FF000000"/>
        <rFont val="Calibri"/>
        <family val="2"/>
      </rPr>
      <t>) Deverá ser observado o piso salarial da respectiva categoria, firmado em instrumento coletivo de trabalho vigente.</t>
    </r>
  </si>
  <si>
    <r>
      <t>(2)</t>
    </r>
    <r>
      <rPr>
        <sz val="12"/>
        <color rgb="FF000000"/>
        <rFont val="Calibri"/>
        <family val="2"/>
      </rPr>
      <t xml:space="preserve"> Em razão de Laudo Técnico Pericial há previsão para o pagamento do </t>
    </r>
    <r>
      <rPr>
        <b/>
        <sz val="12"/>
        <color rgb="FF000000"/>
        <rFont val="Times New Roman1"/>
      </rPr>
      <t>ADICIONAL DE PERICULOSIDADE de 30%</t>
    </r>
    <r>
      <rPr>
        <sz val="12"/>
        <color rgb="FF000000"/>
        <rFont val="Calibri"/>
        <family val="2"/>
      </rPr>
      <t xml:space="preserve"> sobre o salário-base da categoria para todas as Unidades de Polícia Federal contempladas neste. Relativo a higienização por servente das instalações sanitárias utilizadas pelo público em geral há previsão de pagamento de 40% de adicional de insalubridade sobre o salário mínimo nacional vigente. </t>
    </r>
    <r>
      <rPr>
        <b/>
        <sz val="12"/>
        <color rgb="FF000000"/>
        <rFont val="Times New Roman1"/>
      </rPr>
      <t>Referidos adicionais não são cumulativos</t>
    </r>
    <r>
      <rPr>
        <sz val="12"/>
        <color rgb="FF000000"/>
        <rFont val="Calibri"/>
        <family val="2"/>
      </rPr>
      <t>;</t>
    </r>
  </si>
  <si>
    <r>
      <t>(3)</t>
    </r>
    <r>
      <rPr>
        <sz val="12"/>
        <color rgb="FF000000"/>
        <rFont val="Calibri"/>
        <family val="2"/>
      </rPr>
      <t xml:space="preserve"> Face a previsão de pagamento de 40% de adicional de insalubridade para os serventes que higienizam as instalações sanitárias utilizadas pelo público em geral, deverão ser destacados serventes específicos para referidos trabalhos, estimando-se no mínimo 01 servente para cada localidade com previsão de serviços com insalubridade;</t>
    </r>
  </si>
  <si>
    <r>
      <t xml:space="preserve">(4) </t>
    </r>
    <r>
      <rPr>
        <sz val="12"/>
        <color rgb="FF000000"/>
        <rFont val="Calibri"/>
        <family val="2"/>
      </rPr>
      <t>Deverão ser preenchidas as planilhas abaixo, as quais deverão ser apresentadas juntamente com a proposta de preços:</t>
    </r>
    <r>
      <rPr>
        <sz val="12"/>
        <color rgb="FF000000"/>
        <rFont val="Calibri"/>
        <family val="2"/>
      </rPr>
      <t xml:space="preserve">
a) SERVENTE com vale transporte (Porto Velho)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t>
    </r>
    <r>
      <rPr>
        <sz val="12"/>
        <color rgb="FF000000"/>
        <rFont val="Calibri"/>
        <family val="2"/>
      </rPr>
      <t xml:space="preserve">
b) SERVENTE com vale transporte (Ji-Paraná)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t>
    </r>
    <r>
      <rPr>
        <sz val="12"/>
        <color rgb="FF000000"/>
        <rFont val="Calibri"/>
        <family val="2"/>
      </rPr>
      <t xml:space="preserve">
c) SERVENTE SEM vale transporte (GMI, P. Bueno, VLA, Pimenteiras e Bases Operacionais)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 d) Planilha com áreas, produtividade e valores por m² (Anexo I-B);</t>
    </r>
    <r>
      <rPr>
        <sz val="12"/>
        <color rgb="FF000000"/>
        <rFont val="Calibri"/>
        <family val="2"/>
      </rPr>
      <t xml:space="preserve">
e) LAVADOR DE CARRO com </t>
    </r>
    <r>
      <rPr>
        <b/>
        <sz val="12"/>
        <color rgb="FF000000"/>
        <rFont val="Times New Roman1"/>
      </rPr>
      <t>periculosidade e vale transporte</t>
    </r>
    <r>
      <rPr>
        <sz val="12"/>
        <color rgb="FF000000"/>
        <rFont val="Calibri"/>
        <family val="2"/>
      </rPr>
      <t xml:space="preserve"> (PVH);</t>
    </r>
    <r>
      <rPr>
        <sz val="12"/>
        <color rgb="FF000000"/>
        <rFont val="Calibri"/>
        <family val="2"/>
      </rPr>
      <t xml:space="preserve">
f) LAVADOR DE CARRO com </t>
    </r>
    <r>
      <rPr>
        <b/>
        <sz val="12"/>
        <color rgb="FF000000"/>
        <rFont val="Times New Roman1"/>
      </rPr>
      <t>periculosidade e vale transporte</t>
    </r>
    <r>
      <rPr>
        <sz val="12"/>
        <color rgb="FF000000"/>
        <rFont val="Calibri"/>
        <family val="2"/>
      </rPr>
      <t xml:space="preserve"> (Ji-Paraná);</t>
    </r>
    <r>
      <rPr>
        <sz val="12"/>
        <color rgb="FF000000"/>
        <rFont val="Calibri"/>
        <family val="2"/>
      </rPr>
      <t xml:space="preserve">
g) LAVADOR DE CARRO com </t>
    </r>
    <r>
      <rPr>
        <b/>
        <sz val="12"/>
        <color rgb="FF000000"/>
        <rFont val="Times New Roman1"/>
      </rPr>
      <t>periculosidade e SEM vale transporte</t>
    </r>
    <r>
      <rPr>
        <sz val="12"/>
        <color rgb="FF000000"/>
        <rFont val="Calibri"/>
        <family val="2"/>
      </rPr>
      <t xml:space="preserve"> (GMI e Vilhena);</t>
    </r>
    <r>
      <rPr>
        <sz val="12"/>
        <color rgb="FF000000"/>
        <rFont val="Calibri"/>
        <family val="2"/>
      </rPr>
      <t xml:space="preserve">
h) Planilha de custos dos uniformes para os serventes das áreas internas / externas e lavador de veículos e; i) Planilhas de preços unitários e totais dos materiais/equipamentos de limpeza predial e de veículos, observado os valores máximos aceitos.</t>
    </r>
    <r>
      <rPr>
        <sz val="12"/>
        <color rgb="FF000000"/>
        <rFont val="Calibri"/>
        <family val="2"/>
      </rPr>
      <t xml:space="preserve">
</t>
    </r>
  </si>
  <si>
    <r>
      <t>(5)</t>
    </r>
    <r>
      <rPr>
        <sz val="12"/>
        <color rgb="FFFF0000"/>
        <rFont val="Calibri"/>
        <family val="2"/>
      </rPr>
      <t xml:space="preserve"> Para o campo do SAT (2.2 - C) deverá ser considerada a alíquota de 1%, 2% ou 3% referente ao grau de risco de acidente de trabalho incidente para a licitante. Tratando-se de empresa optante do simples, cuja alíquota do RAT na GFIP seja 0, a licitante deverá considerar para definição do RAT que constará de sua planilha de custos e formação de preços, o correspondente a atividade preponderante da empresa - RAT do CNAE preponderante, para fins de retenção para a conta vinculada;</t>
    </r>
  </si>
  <si>
    <r>
      <t>(6)</t>
    </r>
    <r>
      <rPr>
        <sz val="12"/>
        <color rgb="FF000000"/>
        <rFont val="Calibri"/>
        <family val="2"/>
      </rPr>
      <t xml:space="preserve"> Para o cálculo do auxílio transporte estabelecem-se: a) 21 dias de trabalho/mês, jornada de 44 horas semanais; b) Informar o valor da passagem praticada nos munícipios de Porto Velho e Ji-Paraná e; c) Para as demais localidades que não possuem transporte coletivo dever-se-á prever a título de reembolso com despesas mensais de transporte o valor R$ 90,00, conforme previsto na Convenção Coletiva 2018/2018 do SINTELPES.</t>
    </r>
  </si>
  <si>
    <r>
      <t>(7)</t>
    </r>
    <r>
      <rPr>
        <sz val="12"/>
        <color rgb="FF000000"/>
        <rFont val="Calibri"/>
        <family val="2"/>
      </rPr>
      <t xml:space="preserve"> Vale alimentação/ (mercado) e respectivo desconto, conforme previsto no acordo coletivo da categoria.</t>
    </r>
  </si>
  <si>
    <r>
      <t xml:space="preserve">(8) </t>
    </r>
    <r>
      <rPr>
        <sz val="12"/>
        <color rgb="FF000000"/>
        <rFont val="Calibri"/>
        <family val="2"/>
      </rPr>
      <t xml:space="preserve">Considerando que há previsão de retenção mensal de valores para a conta vinculada, conforme previsto na IN 05/2017 SLTI/MP deverão ser considerados os percentuais a seguir indicados: </t>
    </r>
    <r>
      <rPr>
        <b/>
        <sz val="12"/>
        <color rgb="FF000000"/>
        <rFont val="Times New Roman1"/>
      </rPr>
      <t>a)</t>
    </r>
    <r>
      <rPr>
        <sz val="12"/>
        <color rgb="FF000000"/>
        <rFont val="Calibri"/>
        <family val="2"/>
      </rPr>
      <t xml:space="preserve"> Submódulo 2.1 – letra A - 8,33%;</t>
    </r>
    <r>
      <rPr>
        <b/>
        <sz val="12"/>
        <color rgb="FF000000"/>
        <rFont val="Times New Roman1"/>
      </rPr>
      <t xml:space="preserve"> b)</t>
    </r>
    <r>
      <rPr>
        <sz val="12"/>
        <color rgb="FF000000"/>
        <rFont val="Calibri"/>
        <family val="2"/>
      </rPr>
      <t xml:space="preserve"> Submódulo 2.1 – letra B - 2,98%; </t>
    </r>
    <r>
      <rPr>
        <b/>
        <sz val="12"/>
        <color rgb="FF000000"/>
        <rFont val="Times New Roman1"/>
      </rPr>
      <t>c)</t>
    </r>
    <r>
      <rPr>
        <sz val="12"/>
        <color rgb="FF000000"/>
        <rFont val="Calibri"/>
        <family val="2"/>
      </rPr>
      <t xml:space="preserve"> Módulo 3 – letra C - 4,35%; </t>
    </r>
    <r>
      <rPr>
        <b/>
        <sz val="12"/>
        <color rgb="FF000000"/>
        <rFont val="Times New Roman1"/>
      </rPr>
      <t>d)</t>
    </r>
    <r>
      <rPr>
        <sz val="12"/>
        <color rgb="FF000000"/>
        <rFont val="Calibri"/>
        <family val="2"/>
      </rPr>
      <t xml:space="preserve"> Módulo 3 – letra F - 0,65% e </t>
    </r>
    <r>
      <rPr>
        <b/>
        <sz val="12"/>
        <color rgb="FF000000"/>
        <rFont val="Times New Roman1"/>
      </rPr>
      <t xml:space="preserve">e) </t>
    </r>
    <r>
      <rPr>
        <sz val="12"/>
        <color rgb="FF000000"/>
        <rFont val="Calibri"/>
        <family val="2"/>
      </rPr>
      <t>Submódulo 4.1 - A - 9,12%.</t>
    </r>
  </si>
  <si>
    <r>
      <t>(9)</t>
    </r>
    <r>
      <rPr>
        <sz val="12"/>
        <color rgb="FF000000"/>
        <rFont val="Calibri"/>
        <family val="2"/>
      </rPr>
      <t xml:space="preserve"> Observar como percentual máximo para o Módulo 3 – letra D - 1,94%;</t>
    </r>
  </si>
  <si>
    <r>
      <t>(10)</t>
    </r>
    <r>
      <rPr>
        <b/>
        <sz val="12"/>
        <color rgb="FF800000"/>
        <rFont val="Calibri"/>
        <family val="2"/>
      </rPr>
      <t xml:space="preserve"> </t>
    </r>
    <r>
      <rPr>
        <sz val="12"/>
        <color rgb="FF000000"/>
        <rFont val="Calibri"/>
        <family val="2"/>
      </rPr>
      <t xml:space="preserve">Em cumprimento ao disposto no </t>
    </r>
    <r>
      <rPr>
        <b/>
        <sz val="12"/>
        <color rgb="FF000000"/>
        <rFont val="Calibri"/>
        <family val="2"/>
      </rPr>
      <t>Acórdão TCU 950/2007 – Plenário de 23/05/2007 não deverão ser previstos na planilha de custos os valores referentes ao</t>
    </r>
    <r>
      <rPr>
        <sz val="12"/>
        <color rgb="FF000000"/>
        <rFont val="Calibri"/>
        <family val="2"/>
      </rPr>
      <t xml:space="preserve"> Imposto sobre a Renda da Pessoa Juridica (</t>
    </r>
    <r>
      <rPr>
        <b/>
        <sz val="12"/>
        <color rgb="FF000000"/>
        <rFont val="Calibri"/>
        <family val="2"/>
      </rPr>
      <t>IRPJ</t>
    </r>
    <r>
      <rPr>
        <sz val="12"/>
        <color rgb="FF000000"/>
        <rFont val="Calibri"/>
        <family val="2"/>
      </rPr>
      <t>) e à Contribuição Social sobre o Lucro Liquido (</t>
    </r>
    <r>
      <rPr>
        <b/>
        <sz val="12"/>
        <color rgb="FF000000"/>
        <rFont val="Calibri"/>
        <family val="2"/>
      </rPr>
      <t>CSLL</t>
    </r>
    <r>
      <rPr>
        <sz val="12"/>
        <color rgb="FF000000"/>
        <rFont val="Calibri"/>
        <family val="2"/>
      </rPr>
      <t>).</t>
    </r>
    <r>
      <rPr>
        <sz val="12"/>
        <color rgb="FF000000"/>
        <rFont val="Calibri"/>
        <family val="2"/>
      </rPr>
      <t xml:space="preserve">
Quanto ao </t>
    </r>
    <r>
      <rPr>
        <b/>
        <sz val="12"/>
        <color rgb="FF000000"/>
        <rFont val="Calibri"/>
        <family val="2"/>
      </rPr>
      <t>ISS</t>
    </r>
    <r>
      <rPr>
        <sz val="12"/>
        <color rgb="FF000000"/>
        <rFont val="Calibri"/>
        <family val="2"/>
      </rPr>
      <t xml:space="preserve">, </t>
    </r>
    <r>
      <rPr>
        <b/>
        <sz val="12"/>
        <color rgb="FF000000"/>
        <rFont val="Calibri"/>
        <family val="2"/>
      </rPr>
      <t>informar a alíquota prevista na legislação municipal onde os serviços serão prestados</t>
    </r>
    <r>
      <rPr>
        <sz val="12"/>
        <color rgb="FF000000"/>
        <rFont val="Calibri"/>
        <family val="2"/>
      </rPr>
      <t>.</t>
    </r>
    <r>
      <rPr>
        <sz val="12"/>
        <color rgb="FF000000"/>
        <rFont val="Calibri"/>
        <family val="2"/>
      </rPr>
      <t xml:space="preserve">
Na formulação da proposta, a licitante deverá observar o regime de tributação ao qual está submetida.</t>
    </r>
    <r>
      <rPr>
        <sz val="12"/>
        <color rgb="FF000000"/>
        <rFont val="Calibri"/>
        <family val="2"/>
      </rPr>
      <t xml:space="preserve">
Caso a empresa seja optante do simples nacional, deverá informar as alíquotas a que está obrigada a recolher, em conformidade com o disposto na Lei Complementar 123/06.</t>
    </r>
    <r>
      <rPr>
        <sz val="12"/>
        <color rgb="FF000000"/>
        <rFont val="Calibri"/>
        <family val="2"/>
      </rPr>
      <t xml:space="preserve">
</t>
    </r>
  </si>
  <si>
    <r>
      <t>(11)</t>
    </r>
    <r>
      <rPr>
        <b/>
        <sz val="12"/>
        <color rgb="FF800000"/>
        <rFont val="Calibri"/>
        <family val="2"/>
      </rPr>
      <t xml:space="preserve"> </t>
    </r>
    <r>
      <rPr>
        <sz val="12"/>
        <color rgb="FF000000"/>
        <rFont val="Calibri"/>
        <family val="2"/>
      </rPr>
      <t>A licitante, Microempresa ou Empresa de Pequeno Porte, que venha a ser contratada para a prestação de serviços mediante cessão de mão de obra, não poderá beneficiar-se da condição de optante pelo Simples Nacional, salvo as exceções previstas no § 5º-C do art. 18 da LC no 123, de 2006.</t>
    </r>
  </si>
  <si>
    <t>PROPOSTA DE PREÇOS</t>
  </si>
  <si>
    <r>
      <rPr>
        <sz val="11"/>
        <rFont val="Times New Roman"/>
        <family val="1"/>
      </rPr>
      <t>OBJETO:</t>
    </r>
    <r>
      <rPr>
        <b/>
        <sz val="11"/>
        <rFont val="Times New Roman"/>
        <family val="1"/>
      </rPr>
      <t xml:space="preserve"> </t>
    </r>
    <r>
      <rPr>
        <sz val="11"/>
        <rFont val="Times New Roman"/>
        <family val="1"/>
      </rPr>
      <t xml:space="preserve">Contratação de serviços especializados e continuados de </t>
    </r>
    <r>
      <rPr>
        <b/>
        <sz val="11"/>
        <rFont val="Times New Roman"/>
        <family val="1"/>
      </rPr>
      <t>Limpeza, Conservação e Higienização das Instalações e Bens, Lavagem de Veículos e de Copeiragem</t>
    </r>
    <r>
      <rPr>
        <sz val="11"/>
        <rFont val="Times New Roman"/>
        <family val="1"/>
      </rPr>
      <t>, com fornecimento de materiais, equipamentos e material de higiene e outros sob demanda, a serem executados com regime de dedicação exclusiva de mão de obra, para atender as necessidades da Superintendência Regional de Polícia Federal em Rondônia, bem como de suas unidades Descentralizadas no interior do Estado, nas Delegacias da PF em Guajará-Mirim, Ji-Paraná, Vilhena e Pimenta Bueno.</t>
    </r>
  </si>
  <si>
    <r>
      <t>ATENÇÃO:</t>
    </r>
    <r>
      <rPr>
        <sz val="11"/>
        <rFont val="Times New Roman"/>
        <family val="1"/>
      </rPr>
      <t xml:space="preserve"> PREENCHER SOMENTE AS CÉLULAS COM FUNDO </t>
    </r>
    <r>
      <rPr>
        <u/>
        <sz val="11"/>
        <rFont val="Times New Roman"/>
        <family val="1"/>
      </rPr>
      <t>AMARELO</t>
    </r>
    <r>
      <rPr>
        <sz val="11"/>
        <rFont val="Times New Roman"/>
        <family val="1"/>
      </rPr>
      <t>.</t>
    </r>
  </si>
  <si>
    <t>IDENTIFICAÇÃO DA EMPRESA</t>
  </si>
  <si>
    <t>RAZÃO SOCIAL:</t>
  </si>
  <si>
    <t>CNPJ:</t>
  </si>
  <si>
    <t>TEL.:</t>
  </si>
  <si>
    <t>E-MAIL:</t>
  </si>
  <si>
    <t>ENDEREÇO:</t>
  </si>
  <si>
    <t>CIDADE:</t>
  </si>
  <si>
    <t>ESTADO:</t>
  </si>
  <si>
    <t>NOME P/ CONTATO:</t>
  </si>
  <si>
    <t>DADOS DO REPRESENTANTE LEGAL</t>
  </si>
  <si>
    <t>NOME:</t>
  </si>
  <si>
    <t>CPF:</t>
  </si>
  <si>
    <t>RG:</t>
  </si>
  <si>
    <t>CARGO OCUPADO NA EMPRESA:</t>
  </si>
  <si>
    <t>INFORMAÇÕES REFERENTES AO OBJETO</t>
  </si>
  <si>
    <t>DECLARAÇÃO 1</t>
  </si>
  <si>
    <t xml:space="preserve">Declaramos que no preço proposto estão incluídos todos os custos relacionados com salários, encargos trabalhistas, previdenciários e sociais, e todos os demais impostos, taxas e outras despesas decorrentes de exigência legal. </t>
  </si>
  <si>
    <t>PRAZO DE VALIDADE DA PROPOSTA:</t>
  </si>
  <si>
    <r>
      <t>dias</t>
    </r>
    <r>
      <rPr>
        <sz val="11"/>
        <rFont val="Times New Roman"/>
        <family val="1"/>
      </rPr>
      <t xml:space="preserve"> (mínimo90 dias)</t>
    </r>
  </si>
  <si>
    <t>(mínimo de 60 dias)</t>
  </si>
  <si>
    <r>
      <t>PREÇO GLOBAL (60 meses)*</t>
    </r>
    <r>
      <rPr>
        <b/>
        <sz val="11"/>
        <rFont val="Times New Roman"/>
        <family val="1"/>
      </rPr>
      <t xml:space="preserve"> ==&gt;
</t>
    </r>
  </si>
  <si>
    <t>VALOR TOTAL DA PROPOSTA POR EXTENSO</t>
  </si>
  <si>
    <t>LOCAL E DATA</t>
  </si>
  <si>
    <t>NOME E ASSINATURA DO RESPONSÁVEL LEGAL</t>
  </si>
  <si>
    <t>INSTRUÇÕES PARA O PREENCHIMENTO DA PLANILHA DE CUSTOS E FORMAÇÃO DE PREÇOS</t>
  </si>
  <si>
    <t>ITEM</t>
  </si>
  <si>
    <t>LOCAL</t>
  </si>
  <si>
    <t>PREÇO MENSAL (R$)</t>
  </si>
  <si>
    <t>PREÇO ANUAL (R$)</t>
  </si>
  <si>
    <t>GMI e VLA</t>
  </si>
  <si>
    <t>DESCRIÇÃO</t>
  </si>
  <si>
    <t>Tipo de Área</t>
  </si>
  <si>
    <t>Área Existente M²</t>
  </si>
  <si>
    <t>SIM</t>
  </si>
  <si>
    <t>AI</t>
  </si>
  <si>
    <t>AE</t>
  </si>
  <si>
    <t>E</t>
  </si>
  <si>
    <t>NÃO</t>
  </si>
  <si>
    <t>Observação:</t>
  </si>
  <si>
    <t>POSTO</t>
  </si>
  <si>
    <t>Porto Velho</t>
  </si>
  <si>
    <t>Ji-Paraná</t>
  </si>
  <si>
    <t>SUBTOTAL</t>
  </si>
  <si>
    <t>PLANILHA DE CUSTOS E FORMAÇÃO DE PREÇOS</t>
  </si>
  <si>
    <t>Discriminação dos Serviços (dados referentes à contratação)</t>
  </si>
  <si>
    <t>A</t>
  </si>
  <si>
    <t>Data de apresentação da proposta (dia/mês/ano)</t>
  </si>
  <si>
    <t>B</t>
  </si>
  <si>
    <t>Município/UF</t>
  </si>
  <si>
    <t>Porto Velho/RO</t>
  </si>
  <si>
    <t>C</t>
  </si>
  <si>
    <t>Ano do Acordo, Convenção ou Sentença Normativa em Dissídio Coletivo</t>
  </si>
  <si>
    <t>D</t>
  </si>
  <si>
    <t>Número de meses de execução contratual</t>
  </si>
  <si>
    <t>60 meses</t>
  </si>
  <si>
    <t>Identificação do Serviço</t>
  </si>
  <si>
    <t>Tipo de serviço</t>
  </si>
  <si>
    <t>Unidade
de
Medida</t>
  </si>
  <si>
    <t>Quantidade total a contratar (em função da unidade de medida) - convertida</t>
  </si>
  <si>
    <t>Dados complementares para composição dos custos referente à mão de obra</t>
  </si>
  <si>
    <t>Tipo de serviço (mesmo serviço com características distintas)</t>
  </si>
  <si>
    <t>Classificação Brasileira de Ocupações (CBO)</t>
  </si>
  <si>
    <t>Salário normativo da categoria profissional</t>
  </si>
  <si>
    <t>Categoria profissional (vinculada à execução contratual)</t>
  </si>
  <si>
    <t>Data base da categoria (dia/mês/ano)</t>
  </si>
  <si>
    <t>Salário mínimo vigente</t>
  </si>
  <si>
    <t>Dias trabalhados no mês</t>
  </si>
  <si>
    <t>Mão de obra</t>
  </si>
  <si>
    <t>MÓDULO 1: COMPOSIÇÃO DA REMUNERAÇÃO</t>
  </si>
  <si>
    <t>Composição da Remuneração</t>
  </si>
  <si>
    <t>%</t>
  </si>
  <si>
    <t>Valor (R$)</t>
  </si>
  <si>
    <t>Adicional de Periculosidade</t>
  </si>
  <si>
    <t>Outros (especificar)</t>
  </si>
  <si>
    <t>Total da Remuneração</t>
  </si>
  <si>
    <t>MÓDULO 2: ENCARGOS e BENEFÍCIOS ANUAIS, MENSAIS E DIÁRIOS</t>
  </si>
  <si>
    <t>Submódulo 2.1 - 13º (décimo terceiro) Salário, Férias e Adicional de Férias</t>
  </si>
  <si>
    <t>2.1</t>
  </si>
  <si>
    <t>13º (décimo terceiro) Salário, Férias e Adicional de Férias</t>
  </si>
  <si>
    <t>TOTAL</t>
  </si>
  <si>
    <t xml:space="preserve">BASE DE CÁLCULO PARA O MÓDULO 2.2 </t>
  </si>
  <si>
    <t xml:space="preserve"> MÓDULO 1</t>
  </si>
  <si>
    <t xml:space="preserve"> MÓDULO 2.1</t>
  </si>
  <si>
    <t>Submódulo 2.2 - Encargos Previdenciários (GPS), Fundo de Garantia por Tempo de Serviço (FGTS) e outras contribuições.</t>
  </si>
  <si>
    <t>2.2</t>
  </si>
  <si>
    <t>GPS, FGTS e outras contribuições</t>
  </si>
  <si>
    <t>INSS</t>
  </si>
  <si>
    <t>Salário educação</t>
  </si>
  <si>
    <t>SESC ou SESI</t>
  </si>
  <si>
    <t>SENAI-SENAC</t>
  </si>
  <si>
    <t>F</t>
  </si>
  <si>
    <t>SEBRAE</t>
  </si>
  <si>
    <t>G</t>
  </si>
  <si>
    <t>INCRA</t>
  </si>
  <si>
    <t>H</t>
  </si>
  <si>
    <t>FGTS</t>
  </si>
  <si>
    <t>Submódulo 2.3 - Benefícios Mensais e Diários</t>
  </si>
  <si>
    <t>2.3</t>
  </si>
  <si>
    <t>Benefícios Mensais e Diários</t>
  </si>
  <si>
    <t>Assistência médica e familiar</t>
  </si>
  <si>
    <t>Auxílio-creche</t>
  </si>
  <si>
    <t>Total de 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</si>
  <si>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</si>
  <si>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</si>
  <si>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</si>
  <si>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</si>
  <si>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</si>
  <si>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 xml:space="preserve">Incidência do FGTS sobre Aviso Prévio Indenizado </t>
  </si>
  <si>
    <t>Aviso Prévio Trabalhado</t>
  </si>
  <si>
    <t>Incidência de GPS, FGTS e outras contribuições sobre o Aviso Prévio Trabalhado (IN 07/18)</t>
  </si>
  <si>
    <t>Multa do FGTS sobre o Avisos Prévio Indenizado e Aviso Prévio Trabalhado (retido para conta vinculada)</t>
  </si>
  <si>
    <t xml:space="preserve">BASE DE CÁLCULO PARA O MÓDULO 4 = MÓDULO 1 </t>
  </si>
  <si>
    <t xml:space="preserve">TOTAL </t>
  </si>
  <si>
    <t>Módulo 4 - Custo de Reposição do Profissional Ausente</t>
  </si>
  <si>
    <t>4.1</t>
  </si>
  <si>
    <t>Substituto nas Ausências legais</t>
  </si>
  <si>
    <t>Substituto na cobertura de Ausências legais</t>
  </si>
  <si>
    <t>Substituto na cobertura de Licença-Paternidade/Afastamento Maternidade</t>
  </si>
  <si>
    <t xml:space="preserve">Substituto na cobertura de Ausência por acidente de trabalho </t>
  </si>
  <si>
    <t>Substituto na cobertura de Outras ausências (especificar)</t>
  </si>
  <si>
    <t>MÓDULO 5: INSUMOS DIVERSOS</t>
  </si>
  <si>
    <t>Insumos Diversos</t>
  </si>
  <si>
    <t>Uniformes</t>
  </si>
  <si>
    <t>Outros</t>
  </si>
  <si>
    <t>Total de Insumos Diversos</t>
  </si>
  <si>
    <t>Nota: Valores mensais por empregado</t>
  </si>
  <si>
    <t>BASE DE CÁLCULO PARA O MÓDULO 6 = MÓDULO 1 + MÓDULO 2 + MÓDULO 3 + MÓDULO 4 + MÓDULO 5</t>
  </si>
  <si>
    <t>MÓDULO 2</t>
  </si>
  <si>
    <t xml:space="preserve"> MÓDULO 3</t>
  </si>
  <si>
    <t>MÓDULO 4</t>
  </si>
  <si>
    <t>MÓDULO 5</t>
  </si>
  <si>
    <t>MÓDULO 6 - CUSTOS INDIRETOS, TRIBUTOS E LUCROS</t>
  </si>
  <si>
    <t>Custos Indiretos, Lucro e Tributos</t>
  </si>
  <si>
    <t>Custos Indiretos</t>
  </si>
  <si>
    <t>Lucro (MT + M6.A)</t>
  </si>
  <si>
    <t xml:space="preserve">  FATURAMENTO  (MT + M6A + M6B)</t>
  </si>
  <si>
    <t>CÁLCULO POR DENTRO</t>
  </si>
  <si>
    <t>Tributos</t>
  </si>
  <si>
    <t>C.1    Tributos Federais (especificar)</t>
  </si>
  <si>
    <t xml:space="preserve">C.2 Tributos Municipais </t>
  </si>
  <si>
    <t>SOMA DOS TRIBUTOS</t>
  </si>
  <si>
    <t>TOTAL DOS CUSTOS INDIRETOS, LUCRO E TRIBUTOS</t>
  </si>
  <si>
    <t>MÓDULO 6:   TOTAL</t>
  </si>
  <si>
    <t xml:space="preserve">QUADRO-RESUMO DO CUSTO POR EMPREGADO </t>
  </si>
  <si>
    <t>Mão de obra vinculada à execução contratual (valor por empregado)</t>
  </si>
  <si>
    <t>Módulo 1 - Composição da Remuneração</t>
  </si>
  <si>
    <t>Módulo 2 - Encargos e Benefícios Anuais, Mensais e Diários</t>
  </si>
  <si>
    <t>Módulo 5 - Insumos Diversos</t>
  </si>
  <si>
    <t>Subtotal (A + B + C + D + E)</t>
  </si>
  <si>
    <t>Módulo 6 - Custos Indiretos, Lucro e Tributos</t>
  </si>
  <si>
    <t>Valor total por empregado</t>
  </si>
  <si>
    <t>Detalhamento</t>
  </si>
  <si>
    <t>Ji-Paraná/RO</t>
  </si>
  <si>
    <t>LAVADOR DE VEÍCULOS</t>
  </si>
  <si>
    <t>Guajará-Mirim e Vilhena</t>
  </si>
  <si>
    <t>CONSUMO ESTIMADO DE UNIFORME TOTAL AO ANO</t>
  </si>
  <si>
    <t>UNIFORME</t>
  </si>
  <si>
    <t>UNIDADE DE MEDIDA</t>
  </si>
  <si>
    <t>QUANT.</t>
  </si>
  <si>
    <t>VALOR  UNITÁRIO (R$)</t>
  </si>
  <si>
    <t>VALOR      TOTAL ANUAL      (R$)</t>
  </si>
  <si>
    <t>SERVENTE AREA INTERNA</t>
  </si>
  <si>
    <t>CAMISA: 100% algodão, manga curta, Polybrim Light, tergal Verão ou Cedroleve</t>
  </si>
  <si>
    <t>Unidade</t>
  </si>
  <si>
    <t>CALÇA: tecido jeans ou brim leve</t>
  </si>
  <si>
    <t>CALÇADO:tipo tênis, sapato baixo (tipo extremo conforto) ou botina, solado antiderrapante</t>
  </si>
  <si>
    <t>Par</t>
  </si>
  <si>
    <t>BOTA DE BORRACHA</t>
  </si>
  <si>
    <t>MEIA</t>
  </si>
  <si>
    <t>Custo ANUAL por funcionário</t>
  </si>
  <si>
    <t>(A) Custo MENSAL por funcionário AI</t>
  </si>
  <si>
    <t>SERVENTE AREA EXTERNA</t>
  </si>
  <si>
    <t>CAMISA:  manga curta em tecido 100% algodão, Polybrim Light, tergal Verão ou Cedroleve</t>
  </si>
  <si>
    <t>CAMISA: manga longa em tecido 100% algodão, Polybrim Light, tergal Verão ou Cedroleve</t>
  </si>
  <si>
    <t>CALÇA: tipo pijama em brim leve</t>
  </si>
  <si>
    <t>CALÇADO: tipo tênis, sapato baixo (tipo extremo conforto) ou botina, solado antiderrapante</t>
  </si>
  <si>
    <t>CAPA DE CHUVA</t>
  </si>
  <si>
    <r>
      <t xml:space="preserve">CHAPÉU: </t>
    </r>
    <r>
      <rPr>
        <sz val="11"/>
        <color rgb="FF000000"/>
        <rFont val="Calibri"/>
        <family val="2"/>
      </rPr>
      <t>tipo mexicano</t>
    </r>
  </si>
  <si>
    <t>(B) Custo MENSAL por funcionário AE</t>
  </si>
  <si>
    <t>Custo Mensal por funcionário                                                          Cálculo = (A + B / 2)</t>
  </si>
  <si>
    <t>Camisa de manga curta em tecido malha PV (malha fria) de 33% poliéster e 67% de viscose ou tecido dry fit 100% polyester</t>
  </si>
  <si>
    <t>CALÇA de elástico, tecido tactel 100% poliamida, características: tecido leve e de toque macio</t>
  </si>
  <si>
    <t>CALÇADO: tipo bota ou botina impermeável fechado, solado antiderrapante</t>
  </si>
  <si>
    <t>Valor ANUAL estimado por funcionário</t>
  </si>
  <si>
    <t>R$  MENSAL estimado por funcionário</t>
  </si>
  <si>
    <t>Produtividade em m²</t>
  </si>
  <si>
    <t>Funcionários Estimados</t>
  </si>
  <si>
    <t>Funcionáiros por Tipo de Área</t>
  </si>
  <si>
    <t>Funcionários</t>
  </si>
  <si>
    <t>Quantidade de postos</t>
  </si>
  <si>
    <t>Vale Transporte</t>
  </si>
  <si>
    <t>Total Área Existente M²</t>
  </si>
  <si>
    <t>SR/RO</t>
  </si>
  <si>
    <t>1.1 Piso Frio</t>
  </si>
  <si>
    <t>1.2 Banheiros</t>
  </si>
  <si>
    <t>1.3 Laboratório</t>
  </si>
  <si>
    <t>1.4 Almoxarifado/galpão</t>
  </si>
  <si>
    <t>1.5 Espaços livres (TELECENTRO, AUDITORIO, etc.)</t>
  </si>
  <si>
    <t>2.1 Piso Pavimentado</t>
  </si>
  <si>
    <t>2.2 Varrição de passeios e arruamentos (estacionamentos, inclusive garagens cobertas, etc)</t>
  </si>
  <si>
    <t>2.3 Pátios e áreas verdes – ALTA frequência</t>
  </si>
  <si>
    <t>2.4 Pátios e áreas verdes – MÉDIA frequência (QUINZENAL)</t>
  </si>
  <si>
    <t>EI E EE</t>
  </si>
  <si>
    <t>2.5 Pátios e áreas verdes – BAIXA frequência</t>
  </si>
  <si>
    <t>2.6 Campo de futebol (gramado)</t>
  </si>
  <si>
    <t>2.7 Coleta de detritos em pátios e áreas verdes com FREQUENCIA DIÁRIA</t>
  </si>
  <si>
    <t>EI</t>
  </si>
  <si>
    <t>3.1 Esquadrias internas</t>
  </si>
  <si>
    <t>EE</t>
  </si>
  <si>
    <t>GISE/PVH</t>
  </si>
  <si>
    <t>1.2 Almoxarifado/galpão</t>
  </si>
  <si>
    <t>1.3 Banheiros</t>
  </si>
  <si>
    <t>2.3 Pátios e áreas verdes – BAIXA frequência</t>
  </si>
  <si>
    <t>3.1 Esquadria internas</t>
  </si>
  <si>
    <t>3.2 Esquadrias Externas</t>
  </si>
  <si>
    <t>DPF/GMI</t>
  </si>
  <si>
    <t>Total COM e SEM VT</t>
  </si>
  <si>
    <t>1.2 Banheiro</t>
  </si>
  <si>
    <t>1.3 Almoxarifado/galpão</t>
  </si>
  <si>
    <t>1.4 Espaços livres (TELECENTRO, AUDITORIO, etc.)</t>
  </si>
  <si>
    <t>2.3 Pátios e áreas verdes – ALTA frequência (SEMANAL)</t>
  </si>
  <si>
    <t>CRISTAL</t>
  </si>
  <si>
    <t>2.1 Pátios e áreas verdes - QUINZENAL</t>
  </si>
  <si>
    <t>DPF/JPN</t>
  </si>
  <si>
    <t>DPF/VLA</t>
  </si>
  <si>
    <t>2.7 Coleta de detrito em pátios e áreas verdes com FREQUÊNCIA DIÁRIA</t>
  </si>
  <si>
    <t>CONFRON</t>
  </si>
  <si>
    <t>ROOSEVELT</t>
  </si>
  <si>
    <t>=</t>
  </si>
  <si>
    <t>2.1 Varrição de passeios e arruamentos (estacionamentos, inclusive garagens cobertas, etc)</t>
  </si>
  <si>
    <t>DIAMANTE</t>
  </si>
  <si>
    <t>BRADESCO</t>
  </si>
  <si>
    <t>Total</t>
  </si>
  <si>
    <t>UNIFORMES</t>
  </si>
  <si>
    <t>QUANT. PARA 60 MESES</t>
  </si>
  <si>
    <t>DESCRIÇÃO E QUANTIDADE ESTIMADA DE EQUIPAMENTOS DE LIMPEZA</t>
  </si>
  <si>
    <t>SITES ELETRÔNICOS E EMPRESAS                                                  VALORES UNITÁRIOS (R$)</t>
  </si>
  <si>
    <t>VALORES ESTIMADOS (R$)</t>
  </si>
  <si>
    <r>
      <t>V</t>
    </r>
    <r>
      <rPr>
        <b/>
        <sz val="9"/>
        <color rgb="FF000000"/>
        <rFont val="Calibri"/>
        <family val="2"/>
      </rPr>
      <t>ALORES ESTIMADOS</t>
    </r>
    <r>
      <rPr>
        <b/>
        <sz val="9"/>
        <color rgb="FFFF0000"/>
        <rFont val="Calibri"/>
        <family val="2"/>
      </rPr>
      <t xml:space="preserve"> INICIALMENTE</t>
    </r>
  </si>
  <si>
    <t>ESPECIFICAÇÃO</t>
  </si>
  <si>
    <t>TOTAL ANUAL</t>
  </si>
  <si>
    <t>PREÇO MÉDIO UNITÁRIO</t>
  </si>
  <si>
    <t>Aspirador para pós e líquidos, profissional, sem a necessidade de mudar de filtro ou desligar o equipamento, reservatório com capacidade para 20 lts</t>
  </si>
  <si>
    <t>UNIDADE</t>
  </si>
  <si>
    <t>SUBMARINO.COM</t>
  </si>
  <si>
    <t>WALMART.COM</t>
  </si>
  <si>
    <t>FG.COM</t>
  </si>
  <si>
    <t>COMBATE</t>
  </si>
  <si>
    <t>NOVA PROVA</t>
  </si>
  <si>
    <t>HM BALBI</t>
  </si>
  <si>
    <t>Bomba pulverizadora</t>
  </si>
  <si>
    <t>AMERICANAS.COM</t>
  </si>
  <si>
    <t>GWRSHOP.COM</t>
  </si>
  <si>
    <t>Carrinho de carregar material de limpeza, em polipropileno, com rodinhas, suporte com saco de lixo com capacidade para 90 L, aproximadamente, duas bandejas, lugar para colocar balde com espremedor. O carrinho deverá conter os seguintes acessórios: 01 balde espremedor de 30 litros, aproximadamente, com divisão para água limpa e água suja; 01 conjunto Mop líquido (01 cabo em alumínio, 01 haste, 01 refil mop líquido 320g, aproximadamente); 01 pá coletora pop; 01 conjunto Mop Pó (01 cabo em alumínio, 01 armação, 01 refil Mop pó de aproximadamente 60 cm); 01 placa de sinalização para piso molhado. Qualidade igual ou similar a kit funcional América</t>
  </si>
  <si>
    <t>GADOTTICAR.COM</t>
  </si>
  <si>
    <t>LOJADOPROFISSIONAL.COM</t>
  </si>
  <si>
    <t>E-COZINHAS.COM</t>
  </si>
  <si>
    <t>Carrinho de mão com caçamba em polipropileno, estrutura tubular bipartida em aço SAE 1020, Capacidade da caçamba: 90L, Pneu com câmara</t>
  </si>
  <si>
    <t>AGROTAMA.COM</t>
  </si>
  <si>
    <t>LOJADOMECANICO.COM</t>
  </si>
  <si>
    <t>CARRO PARA LEVAR GARRAFÕES DE ÁGUA</t>
  </si>
  <si>
    <t>CARRINHOSNET.COM</t>
  </si>
  <si>
    <t>CARRINHOSINDUSTRIAIS.NET</t>
  </si>
  <si>
    <t>CESTO fechado de 30 litros para escritório</t>
  </si>
  <si>
    <t>SILVALAR.COM</t>
  </si>
  <si>
    <t>MULTIECON.COM</t>
  </si>
  <si>
    <t>CESTO LIXO Gari, com tampa, de 120 lts, roda de 200 mm X 240 A</t>
  </si>
  <si>
    <t>MAGAZINELUIZA.COM</t>
  </si>
  <si>
    <t>BR.MELINTEREST.COM</t>
  </si>
  <si>
    <t>BENZOLIMP.COM</t>
  </si>
  <si>
    <t>CISCADOR leque cabo longo</t>
  </si>
  <si>
    <t>DUTRAMAQUINAS.COM</t>
  </si>
  <si>
    <t>DISPENSADOR P/ COPO 2 TUBOS de 180 ml cada</t>
  </si>
  <si>
    <t>CONTRISUL.COM</t>
  </si>
  <si>
    <t>DISPENSER para álcool gel</t>
  </si>
  <si>
    <t>DISPENSER PARA PAPEL HIGIÊNICO EM ROLO, capacidade para no mínimo rolos de 250 metros</t>
  </si>
  <si>
    <t>DISPENSER para saboneteira, resistente, produzido em material plástico ABS, com sistema autocolante, visor frontal, facilitando o abastecimento do produto, válvula de supervisor, proporcionando correta dosagem e impedindo vazamento, para acondicionamento dos refis</t>
  </si>
  <si>
    <t>DISPENSER para toalha de papel interfolhada, capacidade de no mínimo 1 maço de 250 folhas</t>
  </si>
  <si>
    <t>SHOPFACIL.COM</t>
  </si>
  <si>
    <t>ENCERADEIRA industrial acompanhado de  todos os acessórios</t>
  </si>
  <si>
    <t>TTMAQUINAS.COM</t>
  </si>
  <si>
    <t>ESCADA de aço/alumínio 12 degraus – Tipo cavalete</t>
  </si>
  <si>
    <t>SHOPTIME.COM</t>
  </si>
  <si>
    <t>ESCADA de aço/alumínio 7 degraus – Tipo cavalete</t>
  </si>
  <si>
    <t>ESCADA DOBRÁVEL, material: ferro e aço galvanizado pintado, com cinco degraus, e sapatas antiderrapantes</t>
  </si>
  <si>
    <t>CEC.COM</t>
  </si>
  <si>
    <t>EXTENSÃO ELÉTRICA 50m com tomadas de entrada e saída – 3/2,5mm</t>
  </si>
  <si>
    <t>RRMAQUINAS.COM</t>
  </si>
  <si>
    <t>Lavadora profissional de alta pressão (Vazão: 7 lt/min; Pressão: 1600 libras; Potência do Motor:2000W)</t>
  </si>
  <si>
    <t>LIXEIRA CILINDRICA, plástica, para banheiro, mínimo de 15 lts</t>
  </si>
  <si>
    <t>KALUNGA.COM</t>
  </si>
  <si>
    <t>LIXEIRA, plástica, de 100 lts, com tampa, para área externa</t>
  </si>
  <si>
    <t>MANGUEIRA nylon trançado 3/4”, 100 metros</t>
  </si>
  <si>
    <t>TDAFERRAMENTAS.COM</t>
  </si>
  <si>
    <t>CASAAMERICA.COM</t>
  </si>
  <si>
    <t>PLACA DE SINALIZAÇÃO c/ aviso de piso molhado, banheiro fora de uso, não entre, chão úmido e outras indicações necessárias</t>
  </si>
  <si>
    <t>FACÃO</t>
  </si>
  <si>
    <t>FOICE</t>
  </si>
  <si>
    <t>ENXADA</t>
  </si>
  <si>
    <t>PÁ TIPO PEDREIRO/COLHER</t>
  </si>
  <si>
    <t>ROÇADEIRA e seus insumos (lamina, FIO DE NYLON, gasolina, lima chata, óleo 2 tempos, etc)</t>
  </si>
  <si>
    <t>TESOURA DE PODA (grande)</t>
  </si>
  <si>
    <t>ESTRELA10.COM</t>
  </si>
  <si>
    <r>
      <rPr>
        <b/>
        <sz val="11"/>
        <color rgb="FFFF0000"/>
        <rFont val="Calibri"/>
        <family val="2"/>
      </rPr>
      <t>(A)</t>
    </r>
    <r>
      <rPr>
        <b/>
        <sz val="11"/>
        <color rgb="FF000000"/>
        <rFont val="Times New Roman1"/>
      </rPr>
      <t xml:space="preserve"> Valor TOTAL Anual dos Equipamentos (R$)</t>
    </r>
  </si>
  <si>
    <r>
      <t xml:space="preserve">(B) </t>
    </r>
    <r>
      <rPr>
        <b/>
        <sz val="11"/>
        <color rgb="FF000000"/>
        <rFont val="Calibri"/>
        <family val="2"/>
      </rPr>
      <t>Custo Anual da Depreciação (</t>
    </r>
    <r>
      <rPr>
        <b/>
        <sz val="11"/>
        <color rgb="FFFF0000"/>
        <rFont val="Times New Roman1"/>
      </rPr>
      <t xml:space="preserve">Cálculo: = (R$ A * 0,9) / (12 * 8) * 12)¹
</t>
    </r>
  </si>
  <si>
    <r>
      <t xml:space="preserve">(C) </t>
    </r>
    <r>
      <rPr>
        <b/>
        <sz val="11"/>
        <color rgb="FF000000"/>
        <rFont val="Calibri"/>
        <family val="2"/>
      </rPr>
      <t xml:space="preserve">Custo MENSAL da Depreciação a ser considerado na planilha de cada posto (R$) </t>
    </r>
    <r>
      <rPr>
        <b/>
        <sz val="11"/>
        <color rgb="FFFF0000"/>
        <rFont val="Times New Roman1"/>
      </rPr>
      <t xml:space="preserve">(Cálculo: = (R$ B / 12 / 24)²
</t>
    </r>
  </si>
  <si>
    <t>¹ No cálculo do custo dos equipamentos, a Administração considerou o valor residual de 10% e vida útil de 08 anos.</t>
  </si>
  <si>
    <t>² 12 é o nº de meses e 24 o nº de serventes estimados.</t>
  </si>
  <si>
    <t>1. Tendo em vista a discrepância com os demais valores pesquisados, foi desconsiderado para o cálculo da média dos ITENS 1 e 3 o valor cotado pela empresa NOVA PROVA, e para os ITENS 3, 10 e 26 os cotados pela empresa HM BALBI.</t>
  </si>
  <si>
    <t>EQUIPAMENTOS/UTENSÍLIOS POR LAVADOR AO ANO</t>
  </si>
  <si>
    <r>
      <t xml:space="preserve">VALORES ESTIMADOS (R$) </t>
    </r>
    <r>
      <rPr>
        <b/>
        <sz val="11"/>
        <color rgb="FFFF0000"/>
        <rFont val="Calibri"/>
        <family val="2"/>
      </rPr>
      <t>INICIALMENTE</t>
    </r>
  </si>
  <si>
    <t>SITES ELETRÔNICOS E EMPRESAS                                                                                                                          VALORES UNITÁRIOS (R$)</t>
  </si>
  <si>
    <t>Aspirador de pó e água profissional, de baixo ruído</t>
  </si>
  <si>
    <t>Compressor com moto-bomba</t>
  </si>
  <si>
    <t>Mangueira de ar de 1/4  com 50 metros</t>
  </si>
  <si>
    <t>CCPPARAFUSOS.COM</t>
  </si>
  <si>
    <t>MAXIFERRAMENTA.COM</t>
  </si>
  <si>
    <t>Mangueira de água  de 3/4 com 100 metros</t>
  </si>
  <si>
    <r>
      <t>(A)</t>
    </r>
    <r>
      <rPr>
        <sz val="11"/>
        <color rgb="FF000000"/>
        <rFont val="Calibri"/>
        <family val="2"/>
      </rPr>
      <t xml:space="preserve"> Valor Total Anual dos equipamentos (R$)</t>
    </r>
  </si>
  <si>
    <t>-</t>
  </si>
  <si>
    <r>
      <t>(B)</t>
    </r>
    <r>
      <rPr>
        <sz val="11"/>
        <color rgb="FF000000"/>
        <rFont val="Calibri"/>
        <family val="2"/>
      </rPr>
      <t xml:space="preserve"> Custo Anual da Depreciação R$ ( </t>
    </r>
    <r>
      <rPr>
        <sz val="11"/>
        <color rgb="FFFF0000"/>
        <rFont val="Times New Roman1"/>
      </rPr>
      <t>Cálculo: = (R$ A * 0,9) / (12 * 8) * 12)¹</t>
    </r>
  </si>
  <si>
    <r>
      <t xml:space="preserve">(C) </t>
    </r>
    <r>
      <rPr>
        <sz val="11"/>
        <color rgb="FF000000"/>
        <rFont val="Calibri"/>
        <family val="2"/>
      </rPr>
      <t xml:space="preserve">Custo MENSAL da depreciação que deverá ser considerado na planilha do Lavador R$ </t>
    </r>
    <r>
      <rPr>
        <sz val="11"/>
        <color rgb="FFFF0000"/>
        <rFont val="Times New Roman1"/>
      </rPr>
      <t>(Cálculo: = (R$ B / 12 / 4)²</t>
    </r>
  </si>
  <si>
    <t>² 12 é o nº de meses e 4 é o nº de postos.</t>
  </si>
  <si>
    <t>OBSERVAÇÕES:</t>
  </si>
  <si>
    <t>1. Considerando a discrepância com os demais valores pesquisados, foi desconsiderado para o cálculo da média do valor estimado para cada ITEM e para os itens 1 e 2 os valores cotados pela empresa HM BALBI.</t>
  </si>
  <si>
    <t>2. Os valores dos itens 1  e 2 orçados pela HM BALBI não foram considerados para o preço médio, pois mostram-se consideravelmente superiores se comparados a outras cotações de preços.</t>
  </si>
  <si>
    <t>PVH</t>
  </si>
  <si>
    <t>JPN</t>
  </si>
  <si>
    <t>TECNICO EM SECRETARIADO</t>
  </si>
  <si>
    <t>CBO 3515-05</t>
  </si>
  <si>
    <t>TEC. SECRETARIADO</t>
  </si>
  <si>
    <t xml:space="preserve">Transporte </t>
  </si>
  <si>
    <t>AUX. ADM. BILÍNGUE</t>
  </si>
  <si>
    <t>AUXILIAR ADMINISTRATIVO BILÍNGUE</t>
  </si>
  <si>
    <t>CBO 2523-10</t>
  </si>
  <si>
    <t>AUX. ADMINISTRATIVO</t>
  </si>
  <si>
    <t>Custo MENSAL por prestador (R$)</t>
  </si>
  <si>
    <t>QUANT. ANUAL</t>
  </si>
  <si>
    <r>
      <rPr>
        <b/>
        <sz val="11"/>
        <color indexed="8"/>
        <rFont val="Times New Roman"/>
        <family val="1"/>
      </rPr>
      <t>CAMISA:</t>
    </r>
    <r>
      <rPr>
        <sz val="11"/>
        <color indexed="8"/>
        <rFont val="Times New Roman"/>
        <family val="1"/>
      </rPr>
      <t xml:space="preserve"> estilo social em tecido no mínimo 60% algodão, modelo tipo camisete para mulheres e para homens com manga curta, cor </t>
    </r>
    <r>
      <rPr>
        <sz val="11"/>
        <color indexed="10"/>
        <rFont val="Times New Roman"/>
        <family val="1"/>
      </rPr>
      <t>a definir.</t>
    </r>
  </si>
  <si>
    <r>
      <rPr>
        <b/>
        <sz val="11"/>
        <color indexed="8"/>
        <rFont val="Times New Roman"/>
        <family val="1"/>
      </rPr>
      <t>CALÇA OU SAIA SOCIAL</t>
    </r>
    <r>
      <rPr>
        <sz val="11"/>
        <color indexed="8"/>
        <rFont val="Times New Roman"/>
        <family val="1"/>
      </rPr>
      <t xml:space="preserve">, na cor preta, estilo social tradicional, confeccionada em microfibra, oxford ou two-way. Se tratando de saia, o comprimento deverá ser de no máximo 5 cm acima do joelho. </t>
    </r>
  </si>
  <si>
    <r>
      <rPr>
        <b/>
        <sz val="11"/>
        <color indexed="8"/>
        <rFont val="Times New Roman"/>
        <family val="1"/>
      </rPr>
      <t xml:space="preserve">CALÇADO:     </t>
    </r>
    <r>
      <rPr>
        <sz val="11"/>
        <color indexed="8"/>
        <rFont val="Times New Roman"/>
        <family val="1"/>
      </rPr>
      <t xml:space="preserve">                                                                                                                                                                                                                                                                                                                                                                                         - </t>
    </r>
    <r>
      <rPr>
        <b/>
        <sz val="11"/>
        <color indexed="8"/>
        <rFont val="Times New Roman"/>
        <family val="1"/>
      </rPr>
      <t>Masculino</t>
    </r>
    <r>
      <rPr>
        <sz val="11"/>
        <color indexed="8"/>
        <rFont val="Times New Roman"/>
        <family val="1"/>
      </rPr>
      <t xml:space="preserve">: Tipo esporte fino, com cadarço, de couro, solado de borracha, cor preta, de boa qualidade.
- </t>
    </r>
    <r>
      <rPr>
        <b/>
        <sz val="11"/>
        <color indexed="8"/>
        <rFont val="Times New Roman"/>
        <family val="1"/>
      </rPr>
      <t>Feminin</t>
    </r>
    <r>
      <rPr>
        <sz val="11"/>
        <color indexed="8"/>
        <rFont val="Times New Roman"/>
        <family val="1"/>
      </rPr>
      <t>o: Na cor preta, de boa qualidade, salto médio (de 5 a 7 cm),  tipo scarpin ou estilo boneca.</t>
    </r>
  </si>
  <si>
    <r>
      <rPr>
        <b/>
        <sz val="11"/>
        <color indexed="8"/>
        <rFont val="Times New Roman"/>
        <family val="1"/>
      </rPr>
      <t xml:space="preserve">MEIA: </t>
    </r>
    <r>
      <rPr>
        <sz val="11"/>
        <color indexed="8"/>
        <rFont val="Times New Roman"/>
        <family val="1"/>
      </rPr>
      <t>cor preta, de boa qualidade.</t>
    </r>
  </si>
  <si>
    <r>
      <rPr>
        <b/>
        <sz val="11"/>
        <color indexed="8"/>
        <rFont val="Times New Roman"/>
        <family val="1"/>
      </rPr>
      <t>CINTO</t>
    </r>
    <r>
      <rPr>
        <sz val="11"/>
        <color indexed="8"/>
        <rFont val="Times New Roman"/>
        <family val="1"/>
      </rPr>
      <t xml:space="preserve"> </t>
    </r>
  </si>
  <si>
    <t>PREÇO UNITÁRIO (R$)</t>
  </si>
  <si>
    <t>PREÇO TOTAL EM 60 MESES</t>
  </si>
  <si>
    <t>Custo por posto em 60 MESES</t>
  </si>
  <si>
    <t>AUXILIAR ADMINISTRATIVO E TÉCNICO EM SECRETARIADO</t>
  </si>
  <si>
    <t>VALOR DA CONTRATAÇÃO  (Itens 1, 2, 3 e 4)</t>
  </si>
  <si>
    <r>
      <t>(2)</t>
    </r>
    <r>
      <rPr>
        <sz val="12"/>
        <color rgb="FF000000"/>
        <rFont val="Times New Roman"/>
        <family val="1"/>
      </rPr>
      <t xml:space="preserve"> Em razão de Laudo Técnico Pericial  há previsão para o pagamento do </t>
    </r>
    <r>
      <rPr>
        <b/>
        <sz val="12"/>
        <color rgb="FF000000"/>
        <rFont val="Times New Roman"/>
        <family val="1"/>
      </rPr>
      <t>ADICIONAL DE PERICULOSIDADE  de  30%</t>
    </r>
    <r>
      <rPr>
        <sz val="12"/>
        <color rgb="FF000000"/>
        <rFont val="Times New Roman"/>
        <family val="1"/>
      </rPr>
      <t xml:space="preserve">  sobre  o  salário-base  da  categoria  para  todas  as  Unidades  de  Polícia  Federal  contempladas  neste;</t>
    </r>
  </si>
  <si>
    <r>
      <t>(4)</t>
    </r>
    <r>
      <rPr>
        <sz val="12"/>
        <color rgb="FF000000"/>
        <rFont val="Times New Roman"/>
        <family val="1"/>
      </rPr>
      <t xml:space="preserve"> Para o campo do SAT (2.2 - C) deverá ser considerada a alíquota de 1%, 2% ou 3% referente ao grau de risco de acidente de trabalho incidente para a licitante. Tratando-se de empresa optante do simples, cuja alíquota do RAT na GFIP seja 0 (zero), a licitante deverá considerar para definição do RAT que constará de sua planilha de custos e formação de  preços,  o  correspondente  a  atividade  preponderante  da  empresa - RAT do CNAE preponderante, para fins de retenção para a conta vinculada;</t>
    </r>
  </si>
  <si>
    <r>
      <t>(6)</t>
    </r>
    <r>
      <rPr>
        <sz val="12"/>
        <rFont val="Times New Roman"/>
        <family val="1"/>
      </rPr>
      <t xml:space="preserve"> Vale alimentação/ (mercado) e respectivo desconto, conforme previsto no acordo coletivo da categoria.</t>
    </r>
  </si>
  <si>
    <r>
      <t xml:space="preserve">(7) </t>
    </r>
    <r>
      <rPr>
        <sz val="12"/>
        <color rgb="FF000000"/>
        <rFont val="Times New Roman"/>
        <family val="1"/>
      </rPr>
      <t xml:space="preserve">Considerando que há previsão de retenção mensal de valores para a conta vinculada, conforme previsto na IN 05/2017 SLTI/MP deverão ser considerados os percentuais a seguir indicados:                                                                                                                                                                                                                           </t>
    </r>
    <r>
      <rPr>
        <b/>
        <sz val="12"/>
        <color rgb="FF000000"/>
        <rFont val="Times New Roman"/>
        <family val="1"/>
      </rPr>
      <t>a)</t>
    </r>
    <r>
      <rPr>
        <sz val="12"/>
        <color rgb="FF000000"/>
        <rFont val="Times New Roman"/>
        <family val="1"/>
      </rPr>
      <t xml:space="preserve"> Submódulo 2.1 – letra A -   </t>
    </r>
    <r>
      <rPr>
        <b/>
        <sz val="12"/>
        <color rgb="FF000000"/>
        <rFont val="Times New Roman"/>
        <family val="1"/>
      </rPr>
      <t>8,33%</t>
    </r>
    <r>
      <rPr>
        <sz val="12"/>
        <color rgb="FF000000"/>
        <rFont val="Times New Roman"/>
        <family val="1"/>
      </rPr>
      <t>;</t>
    </r>
    <r>
      <rPr>
        <b/>
        <sz val="12"/>
        <color rgb="FF000000"/>
        <rFont val="Times New Roman"/>
        <family val="1"/>
      </rPr>
      <t xml:space="preserve"> b)</t>
    </r>
    <r>
      <rPr>
        <sz val="12"/>
        <color rgb="FF000000"/>
        <rFont val="Times New Roman"/>
        <family val="1"/>
      </rPr>
      <t xml:space="preserve"> Submódulo 2.1 – letra B -  </t>
    </r>
    <r>
      <rPr>
        <b/>
        <sz val="12"/>
        <color rgb="FF000000"/>
        <rFont val="Times New Roman"/>
        <family val="1"/>
      </rPr>
      <t>11,18%</t>
    </r>
    <r>
      <rPr>
        <sz val="12"/>
        <color rgb="FF000000"/>
        <rFont val="Times New Roman"/>
        <family val="1"/>
      </rPr>
      <t xml:space="preserve">; </t>
    </r>
    <r>
      <rPr>
        <b/>
        <sz val="12"/>
        <color rgb="FF000000"/>
        <rFont val="Times New Roman"/>
        <family val="1"/>
      </rPr>
      <t>c)</t>
    </r>
    <r>
      <rPr>
        <sz val="12"/>
        <color rgb="FF000000"/>
        <rFont val="Times New Roman"/>
        <family val="1"/>
      </rPr>
      <t xml:space="preserve"> Módulo 3 – letra C -  </t>
    </r>
    <r>
      <rPr>
        <b/>
        <sz val="12"/>
        <color rgb="FF000000"/>
        <rFont val="Times New Roman"/>
        <family val="1"/>
      </rPr>
      <t>1,944%</t>
    </r>
    <r>
      <rPr>
        <sz val="12"/>
        <color rgb="FF000000"/>
        <rFont val="Times New Roman"/>
        <family val="1"/>
      </rPr>
      <t xml:space="preserve">; </t>
    </r>
    <r>
      <rPr>
        <b/>
        <sz val="12"/>
        <color rgb="FF000000"/>
        <rFont val="Times New Roman"/>
        <family val="1"/>
      </rPr>
      <t>d)</t>
    </r>
    <r>
      <rPr>
        <sz val="12"/>
        <color rgb="FF000000"/>
        <rFont val="Times New Roman"/>
        <family val="1"/>
      </rPr>
      <t xml:space="preserve"> Módulo 3 – letra E - </t>
    </r>
    <r>
      <rPr>
        <b/>
        <sz val="12"/>
        <color rgb="FF000000"/>
        <rFont val="Times New Roman"/>
        <family val="1"/>
      </rPr>
      <t xml:space="preserve"> 4% </t>
    </r>
    <r>
      <rPr>
        <sz val="12"/>
        <color rgb="FF000000"/>
        <rFont val="Times New Roman"/>
        <family val="1"/>
      </rPr>
      <t xml:space="preserve">e </t>
    </r>
    <r>
      <rPr>
        <b/>
        <sz val="12"/>
        <color rgb="FF000000"/>
        <rFont val="Times New Roman"/>
        <family val="1"/>
      </rPr>
      <t xml:space="preserve">e) </t>
    </r>
    <r>
      <rPr>
        <sz val="12"/>
        <color rgb="FF000000"/>
        <rFont val="Times New Roman"/>
        <family val="1"/>
      </rPr>
      <t xml:space="preserve">Submódulo 4.1 - A -  </t>
    </r>
    <r>
      <rPr>
        <b/>
        <sz val="12"/>
        <color rgb="FF000000"/>
        <rFont val="Times New Roman"/>
        <family val="1"/>
      </rPr>
      <t xml:space="preserve">0,926%. </t>
    </r>
  </si>
  <si>
    <r>
      <rPr>
        <b/>
        <sz val="12"/>
        <color rgb="FF000000"/>
        <rFont val="Times New Roman"/>
        <family val="1"/>
      </rPr>
      <t xml:space="preserve">(3) </t>
    </r>
    <r>
      <rPr>
        <sz val="12"/>
        <color rgb="FF000000"/>
        <rFont val="Times New Roman"/>
        <family val="1"/>
      </rPr>
      <t xml:space="preserve">Deverão ser preenchidas as planilhas abaixo, as quais deverão ser apresentadas juntamente com a proposta de preços:    
a) </t>
    </r>
    <r>
      <rPr>
        <b/>
        <sz val="12"/>
        <color rgb="FF000000"/>
        <rFont val="Times New Roman"/>
        <family val="1"/>
      </rPr>
      <t>AUXILIAR ADMINISTRATIVO</t>
    </r>
    <r>
      <rPr>
        <sz val="12"/>
        <color rgb="FF000000"/>
        <rFont val="Times New Roman"/>
        <family val="1"/>
      </rPr>
      <t xml:space="preserve"> </t>
    </r>
    <r>
      <rPr>
        <b/>
        <sz val="12"/>
        <color rgb="FF000000"/>
        <rFont val="Times New Roman"/>
        <family val="1"/>
      </rPr>
      <t>BILÍNGUE</t>
    </r>
    <r>
      <rPr>
        <sz val="12"/>
        <color rgb="FF000000"/>
        <rFont val="Times New Roman"/>
        <family val="1"/>
      </rPr>
      <t xml:space="preserve"> com periculosidade e</t>
    </r>
    <r>
      <rPr>
        <sz val="12"/>
        <color rgb="FF000000"/>
        <rFont val="Times New Roman"/>
        <family val="1"/>
      </rPr>
      <t xml:space="preserve"> vale transporte (Porto Velho);
b) </t>
    </r>
    <r>
      <rPr>
        <b/>
        <sz val="12"/>
        <color rgb="FF000000"/>
        <rFont val="Times New Roman"/>
        <family val="1"/>
      </rPr>
      <t>TÉCNICO EM SECRETARIADO</t>
    </r>
    <r>
      <rPr>
        <sz val="12"/>
        <color rgb="FF000000"/>
        <rFont val="Times New Roman"/>
        <family val="1"/>
      </rPr>
      <t xml:space="preserve"> com periculosidade e vale transporte (Porto Velho);</t>
    </r>
    <r>
      <rPr>
        <sz val="12"/>
        <color rgb="FF000000"/>
        <rFont val="Times New Roman"/>
        <family val="1"/>
      </rPr>
      <t xml:space="preserve">
c)</t>
    </r>
    <r>
      <rPr>
        <b/>
        <sz val="12"/>
        <color rgb="FF000000"/>
        <rFont val="Times New Roman"/>
        <family val="1"/>
      </rPr>
      <t xml:space="preserve"> TÉCNICO EM SECRETARIADO </t>
    </r>
    <r>
      <rPr>
        <sz val="12"/>
        <color rgb="FF000000"/>
        <rFont val="Times New Roman"/>
        <family val="1"/>
      </rPr>
      <t xml:space="preserve">com periculosidade e vale transporte (Ji-Paraná);     </t>
    </r>
    <r>
      <rPr>
        <sz val="12"/>
        <color rgb="FF000000"/>
        <rFont val="Times New Roman"/>
        <family val="1"/>
      </rPr>
      <t xml:space="preserve">                                                                                                                                                                                         
d) </t>
    </r>
    <r>
      <rPr>
        <b/>
        <sz val="12"/>
        <color rgb="FF000000"/>
        <rFont val="Times New Roman"/>
        <family val="1"/>
      </rPr>
      <t>TÉCNICO EM SECRETARIADO</t>
    </r>
    <r>
      <rPr>
        <sz val="12"/>
        <color rgb="FF000000"/>
        <rFont val="Times New Roman"/>
        <family val="1"/>
      </rPr>
      <t xml:space="preserve"> com </t>
    </r>
    <r>
      <rPr>
        <sz val="12"/>
        <color rgb="FF000000"/>
        <rFont val="Times New Roman"/>
        <family val="1"/>
      </rPr>
      <t>periculosidade e SEM vale transporte</t>
    </r>
    <r>
      <rPr>
        <sz val="12"/>
        <color rgb="FF000000"/>
        <rFont val="Times New Roman"/>
        <family val="1"/>
      </rPr>
      <t xml:space="preserve"> (GMI e Vilhena);                                                                                                                                                                               
e) Planilha de custos dos uniformes (</t>
    </r>
    <r>
      <rPr>
        <b/>
        <sz val="12"/>
        <color rgb="FF000000"/>
        <rFont val="Times New Roman"/>
        <family val="1"/>
      </rPr>
      <t>constar o valor unitário).</t>
    </r>
    <r>
      <rPr>
        <sz val="12"/>
        <color rgb="FF000000"/>
        <rFont val="Times New Roman"/>
        <family val="1"/>
      </rPr>
      <t xml:space="preserve">                                                                                                                                                                                                                       
</t>
    </r>
  </si>
  <si>
    <r>
      <t xml:space="preserve">Salário-Base = salário mínimo oficial vigente </t>
    </r>
    <r>
      <rPr>
        <b/>
        <sz val="8"/>
        <color rgb="FFFF0000"/>
        <rFont val="Times New Roman"/>
        <family val="1"/>
      </rPr>
      <t>(valor para somente 1 posto)</t>
    </r>
  </si>
  <si>
    <r>
      <t xml:space="preserve">13º (décimo terceiro) Salário </t>
    </r>
    <r>
      <rPr>
        <b/>
        <sz val="8"/>
        <color rgb="FFFF0000"/>
        <rFont val="Times New Roman"/>
        <family val="1"/>
      </rPr>
      <t>= (1/12)*100</t>
    </r>
  </si>
  <si>
    <r>
      <t xml:space="preserve">Férias e Adicional de Férias  </t>
    </r>
    <r>
      <rPr>
        <b/>
        <sz val="8"/>
        <color rgb="FFFF0000"/>
        <rFont val="Times New Roman"/>
        <family val="1"/>
      </rPr>
      <t>(=((1+1/3)/12)*100 = 11,11 para fins da conta vinculada – 11,18 (2.1.B)  + 0,926 = 12,10) conforme Anexo XII da IN 5/2017</t>
    </r>
  </si>
  <si>
    <r>
      <t xml:space="preserve">SAT (Seguro acidente de trabalho) </t>
    </r>
    <r>
      <rPr>
        <b/>
        <sz val="8"/>
        <color rgb="FFFF0000"/>
        <rFont val="Times New Roman"/>
        <family val="1"/>
      </rPr>
      <t>1%, 2% ou 3%</t>
    </r>
  </si>
  <si>
    <r>
      <t xml:space="preserve">Transporte </t>
    </r>
    <r>
      <rPr>
        <b/>
        <sz val="8"/>
        <color rgb="FFFF0000"/>
        <rFont val="Times New Roman"/>
        <family val="1"/>
      </rPr>
      <t>=[(2xVTx21) – (6%xSB)]</t>
    </r>
  </si>
  <si>
    <r>
      <rPr>
        <b/>
        <sz val="8"/>
        <color rgb="FF000000"/>
        <rFont val="Times New Roman"/>
        <family val="1"/>
      </rPr>
      <t>Auxílio-Refeição/Alimentação</t>
    </r>
    <r>
      <rPr>
        <sz val="8"/>
        <color rgb="FF000000"/>
        <rFont val="Times New Roman"/>
        <family val="1"/>
      </rPr>
      <t xml:space="preserve"> (Vales, cesta básica, etc.) </t>
    </r>
    <r>
      <rPr>
        <b/>
        <sz val="8"/>
        <color rgb="FFFF0000"/>
        <rFont val="Times New Roman"/>
        <family val="1"/>
      </rPr>
      <t>(clausula 6ª do Termo Aditivo CCT 2023) = [(540*0,99%)]</t>
    </r>
  </si>
  <si>
    <r>
      <t xml:space="preserve">Seguro de vida, invalidez e funeral </t>
    </r>
    <r>
      <rPr>
        <b/>
        <sz val="8"/>
        <color rgb="FFFF0000"/>
        <rFont val="Times New Roman"/>
        <family val="1"/>
      </rPr>
      <t>(clausula 8º CCT/2023)</t>
    </r>
  </si>
  <si>
    <r>
      <t>Substituto na cobertura de Férias</t>
    </r>
    <r>
      <rPr>
        <b/>
        <sz val="8"/>
        <color rgb="FFFF0000"/>
        <rFont val="Times New Roman"/>
        <family val="1"/>
      </rPr>
      <t xml:space="preserve"> =((1+1/3)/12)/12</t>
    </r>
  </si>
  <si>
    <r>
      <t xml:space="preserve">C1-A  PIS </t>
    </r>
    <r>
      <rPr>
        <b/>
        <sz val="8"/>
        <color rgb="FFFF0000"/>
        <rFont val="Times New Roman"/>
        <family val="1"/>
      </rPr>
      <t xml:space="preserve">(depende do regime de tributação)   </t>
    </r>
  </si>
  <si>
    <r>
      <t>C1-B  COFINS</t>
    </r>
    <r>
      <rPr>
        <b/>
        <sz val="8"/>
        <color rgb="FFFF0000"/>
        <rFont val="Times New Roman"/>
        <family val="1"/>
      </rPr>
      <t xml:space="preserve"> (depende do regime de tributação)  </t>
    </r>
  </si>
  <si>
    <r>
      <t xml:space="preserve">C2-A ISS </t>
    </r>
    <r>
      <rPr>
        <b/>
        <sz val="8"/>
        <color rgb="FFFF0000"/>
        <rFont val="Times New Roman"/>
        <family val="1"/>
      </rPr>
      <t xml:space="preserve">(5%)       </t>
    </r>
    <r>
      <rPr>
        <b/>
        <sz val="8"/>
        <color rgb="FF000000"/>
        <rFont val="Times New Roman"/>
        <family val="1"/>
      </rPr>
      <t xml:space="preserve">   </t>
    </r>
  </si>
  <si>
    <r>
      <t xml:space="preserve">C.3 - Outros </t>
    </r>
    <r>
      <rPr>
        <b/>
        <sz val="8"/>
        <color rgb="FFFF0000"/>
        <rFont val="Times New Roman"/>
        <family val="1"/>
      </rPr>
      <t xml:space="preserve">(ex. CPRB)      </t>
    </r>
    <r>
      <rPr>
        <b/>
        <sz val="8"/>
        <color rgb="FF000000"/>
        <rFont val="Times New Roman"/>
        <family val="1"/>
      </rPr>
      <t xml:space="preserve">      </t>
    </r>
  </si>
  <si>
    <t>À SUPERINTENDÊNCIA REGIONAL DE POLÍCIA FEDERAL EM RONDÔNIA</t>
  </si>
  <si>
    <t>Senhor(a) Pregoeiro(a)/Agente de Contratação:</t>
  </si>
  <si>
    <t xml:space="preserve">GRUPO 1 </t>
  </si>
  <si>
    <t>PREÇO GLOBAL EM 60 MESES (R$)</t>
  </si>
  <si>
    <t>(localidade e data)</t>
  </si>
  <si>
    <t>Assinatura do representante legal
Nome e CPF</t>
  </si>
  <si>
    <t>Assunto: PREGÃO ELETRÔNICO Nº  02/2023 SR/PF/RO</t>
  </si>
  <si>
    <r>
      <t xml:space="preserve">A empresa </t>
    </r>
    <r>
      <rPr>
        <sz val="12"/>
        <color rgb="FFFF0000"/>
        <rFont val="Times New Roman"/>
        <family val="1"/>
      </rPr>
      <t>(NOME DA EMPRESA)</t>
    </r>
    <r>
      <rPr>
        <sz val="12"/>
        <color rgb="FF000000"/>
        <rFont val="Times New Roman"/>
        <family val="1"/>
      </rPr>
      <t xml:space="preserve">, </t>
    </r>
    <r>
      <rPr>
        <sz val="12"/>
        <color rgb="FFFF0000"/>
        <rFont val="Times New Roman"/>
        <family val="1"/>
      </rPr>
      <t>(n° do CNPJ</t>
    </r>
    <r>
      <rPr>
        <sz val="12"/>
        <color rgb="FF000000"/>
        <rFont val="Times New Roman"/>
        <family val="1"/>
      </rPr>
      <t xml:space="preserve">), sediada </t>
    </r>
    <r>
      <rPr>
        <sz val="12"/>
        <color rgb="FFFF0000"/>
        <rFont val="Times New Roman"/>
        <family val="1"/>
      </rPr>
      <t>(endereço completo</t>
    </r>
    <r>
      <rPr>
        <sz val="12"/>
        <color rgb="FF000000"/>
        <rFont val="Times New Roman"/>
        <family val="1"/>
      </rPr>
      <t>), tendo examinado minuciosamente as normas específicas do Pregão Eletrônico nº 02/2023, conforme as especificações constantes do Termo de Referência, Edital e respectivos anexos, e após tomar conhecimento de todas as condições lá estabelecidas, declara expressamente:</t>
    </r>
  </si>
  <si>
    <t>Guajará-mirim e Vilhena</t>
  </si>
  <si>
    <t>Quantidade de Postos</t>
  </si>
  <si>
    <t>TEC. SECRETARIADO COM VALE E PERICULOSIDADE</t>
  </si>
  <si>
    <t>AUX. ADM. BILÍNGUE COM VALE E PERICULOSIDADE</t>
  </si>
  <si>
    <t>TEC. SECRETARIADO COM PERICULOSIDADE</t>
  </si>
  <si>
    <r>
      <t>(5)</t>
    </r>
    <r>
      <rPr>
        <sz val="12"/>
        <rFont val="Times New Roman"/>
        <family val="1"/>
      </rPr>
      <t xml:space="preserve"> Para o cálculo do auxílio transporte estabelecem-se:                                                                                                                                                                                                                                                                                                                                                                                                                                  a) 21 dias de trabalho/mês, jornada de 44 horas semanais;                                                                                                                                                                                                                                                                                                     b) Informar o valor da passagem praticada nos munícipios de Porto Velho e Ji-Paraná. No caso de Porto Velho considerar a tarifa COM CARD quando utilizada e;                                                                                                                                                                                                                                                             c) Para as demais localidades que não possuem transporte coletivo dever-se-á prever a título de reembolso com despesas mensais de transporte o valor R$ 120,34,se utilizada a Convenção Coletiva 2023 do SINTELPES (clausula 7ª, § 7º).</t>
    </r>
  </si>
  <si>
    <r>
      <t xml:space="preserve">(9) </t>
    </r>
    <r>
      <rPr>
        <sz val="12"/>
        <rFont val="Times New Roman"/>
        <family val="1"/>
      </rPr>
      <t>Quanto ao ISS, informar a alíquota prevista na legislação municipal onde os serviços serão prestados.</t>
    </r>
    <r>
      <rPr>
        <b/>
        <sz val="12"/>
        <rFont val="Times New Roman"/>
        <family val="1"/>
      </rPr>
      <t xml:space="preserve">
</t>
    </r>
  </si>
  <si>
    <r>
      <t xml:space="preserve">Serviços de </t>
    </r>
    <r>
      <rPr>
        <b/>
        <sz val="12"/>
        <color rgb="FF000000"/>
        <rFont val="Times New Roman"/>
        <family val="1"/>
      </rPr>
      <t>AUXILIAR ADMINISTRATIVO BILÍNGUE</t>
    </r>
    <r>
      <rPr>
        <sz val="12"/>
        <color rgb="FF000000"/>
        <rFont val="Times New Roman"/>
        <family val="1"/>
      </rPr>
      <t xml:space="preserve"> com Vale Transporte e Periculosidade na SR/PF/RO</t>
    </r>
  </si>
  <si>
    <r>
      <t xml:space="preserve">Serviços de </t>
    </r>
    <r>
      <rPr>
        <b/>
        <sz val="12"/>
        <color rgb="FF000000"/>
        <rFont val="Times New Roman"/>
        <family val="1"/>
      </rPr>
      <t>TÉCNICO EM SECRETARIADO</t>
    </r>
    <r>
      <rPr>
        <sz val="12"/>
        <color rgb="FF000000"/>
        <rFont val="Times New Roman"/>
        <family val="1"/>
      </rPr>
      <t xml:space="preserve"> com vale transporte e Periculosidade na SR/PF/RO</t>
    </r>
  </si>
  <si>
    <r>
      <t xml:space="preserve">Serviços de </t>
    </r>
    <r>
      <rPr>
        <b/>
        <sz val="12"/>
        <color rgb="FF000000"/>
        <rFont val="Times New Roman"/>
        <family val="1"/>
      </rPr>
      <t>TÉCNICO EM SECRETARIADO</t>
    </r>
    <r>
      <rPr>
        <sz val="12"/>
        <color rgb="FF000000"/>
        <rFont val="Times New Roman"/>
        <family val="1"/>
      </rPr>
      <t xml:space="preserve"> com vale transporte e Periculosidade na DPF/JPN </t>
    </r>
  </si>
  <si>
    <r>
      <t xml:space="preserve">Serviços de </t>
    </r>
    <r>
      <rPr>
        <b/>
        <sz val="12"/>
        <color rgb="FF000000"/>
        <rFont val="Times New Roman"/>
        <family val="1"/>
      </rPr>
      <t>TÉCNICO EM SECRETARIADO</t>
    </r>
    <r>
      <rPr>
        <sz val="12"/>
        <color rgb="FF000000"/>
        <rFont val="Times New Roman"/>
        <family val="1"/>
      </rPr>
      <t xml:space="preserve"> sem Vale Transporte e com Periculosidade na DPF/GMI e DPF/VLA</t>
    </r>
  </si>
  <si>
    <r>
      <rPr>
        <b/>
        <sz val="12"/>
        <color rgb="FF000000"/>
        <rFont val="Times New Roman"/>
        <family val="1"/>
      </rPr>
      <t>2.</t>
    </r>
    <r>
      <rPr>
        <sz val="12"/>
        <color rgb="FF000000"/>
        <rFont val="Times New Roman"/>
        <family val="1"/>
      </rPr>
      <t xml:space="preserve"> Não possuir vínculo de natureza técnica, comercial, econômica, financeira, trabalhista ou civil com dirigente do órgão ou entidade contratante ou com agente público que tenha desempenhado função na licitação ou atue na fiscalização ou na gestão do contrato, ou que deles seja cônjuge, companheiro ou parente em linha reta, colateral ou por afinidade, até o terceiro grau.</t>
    </r>
  </si>
  <si>
    <r>
      <rPr>
        <b/>
        <sz val="12"/>
        <color rgb="FF000000"/>
        <rFont val="Times New Roman"/>
        <family val="1"/>
      </rPr>
      <t>4.</t>
    </r>
    <r>
      <rPr>
        <sz val="12"/>
        <color rgb="FF000000"/>
        <rFont val="Times New Roman"/>
        <family val="1"/>
      </rPr>
      <t xml:space="preserve"> Que observaremos os critérios de sustentabilidade aplicados a contratação e previstos na legislação vigente.</t>
    </r>
  </si>
  <si>
    <r>
      <rPr>
        <b/>
        <sz val="12"/>
        <color rgb="FF000000"/>
        <rFont val="Times New Roman"/>
        <family val="1"/>
      </rPr>
      <t xml:space="preserve">3. </t>
    </r>
    <r>
      <rPr>
        <sz val="12"/>
        <color rgb="FF000000"/>
        <rFont val="Times New Roman"/>
        <family val="1"/>
      </rPr>
      <t>Ter pleno conhecimento das condições e peculiaridades inerentes à natureza do serviço, assumindo total responsabilidade por este fato e que não utilizará deste para quaisquer questionamentos futuros que ensejem desavenças técnicas ou financeiras com a contratante.</t>
    </r>
  </si>
  <si>
    <r>
      <rPr>
        <b/>
        <sz val="12"/>
        <color rgb="FF000000"/>
        <rFont val="Times New Roman"/>
        <family val="1"/>
      </rPr>
      <t>5.</t>
    </r>
    <r>
      <rPr>
        <sz val="12"/>
        <color rgb="FF000000"/>
        <rFont val="Times New Roman"/>
        <family val="1"/>
      </rPr>
      <t xml:space="preserve"> Estamos cientes e aceitamos as condições do Edital do Pregão Eletrônico nº 02/2023 SR/PF/RO, inclusive as fixadas para pagamento.</t>
    </r>
  </si>
  <si>
    <r>
      <rPr>
        <b/>
        <sz val="12"/>
        <color rgb="FF000000"/>
        <rFont val="Times New Roman"/>
        <family val="1"/>
      </rPr>
      <t>7.</t>
    </r>
    <r>
      <rPr>
        <sz val="12"/>
        <color rgb="FF000000"/>
        <rFont val="Times New Roman"/>
        <family val="1"/>
      </rPr>
      <t xml:space="preserve"> Os pagamentos deverão ser creditados à conta corrente n° ---------- , agência --- -----, Banco -------.</t>
    </r>
  </si>
  <si>
    <r>
      <rPr>
        <b/>
        <sz val="12"/>
        <color rgb="FF000000"/>
        <rFont val="Times New Roman"/>
        <family val="1"/>
      </rPr>
      <t xml:space="preserve">8. </t>
    </r>
    <r>
      <rPr>
        <sz val="12"/>
        <color rgb="FF000000"/>
        <rFont val="Times New Roman"/>
        <family val="1"/>
      </rPr>
      <t>O responsável pela assinatura do Contrato, é o(a) Sr(a) --------------------------------RG nº --------------------------------- CPF nº ------------------------------, endereço -------------------.</t>
    </r>
  </si>
  <si>
    <r>
      <rPr>
        <b/>
        <sz val="12"/>
        <color rgb="FF000000"/>
        <rFont val="Times New Roman"/>
        <family val="1"/>
      </rPr>
      <t>9.</t>
    </r>
    <r>
      <rPr>
        <sz val="12"/>
        <color rgb="FF000000"/>
        <rFont val="Times New Roman"/>
        <family val="1"/>
      </rPr>
      <t> Os contatos poderão ser efetuados através do telefone ----------- e do e-mail---------</t>
    </r>
  </si>
  <si>
    <r>
      <rPr>
        <b/>
        <sz val="12"/>
        <color rgb="FF000000"/>
        <rFont val="Times New Roman"/>
        <family val="1"/>
      </rPr>
      <t>10.</t>
    </r>
    <r>
      <rPr>
        <sz val="12"/>
        <color rgb="FF000000"/>
        <rFont val="Times New Roman"/>
        <family val="1"/>
      </rPr>
      <t xml:space="preserve"> Declaramos que os preços contidos nesta proposta incluem todos os custos e despesas referentes ao objeto da licitação, tais como: custos diretos e indiretos, tributos incidentes, taxa de administração, transporte, mão de obra, encargos sociais, trabalhistas, seguros, lucro e outros necessários ao cumprimento integral do objeto.</t>
    </r>
  </si>
  <si>
    <r>
      <t>(10)</t>
    </r>
    <r>
      <rPr>
        <b/>
        <sz val="12"/>
        <color indexed="16"/>
        <rFont val="Times New Roman"/>
        <family val="1"/>
      </rPr>
      <t xml:space="preserve"> </t>
    </r>
    <r>
      <rPr>
        <sz val="12"/>
        <color theme="1"/>
        <rFont val="Times New Roman"/>
        <family val="1"/>
      </rPr>
      <t xml:space="preserve">Considerando tratar-se de locação de mão de obra, a </t>
    </r>
    <r>
      <rPr>
        <sz val="12"/>
        <color indexed="8"/>
        <rFont val="Times New Roman"/>
        <family val="1"/>
      </rPr>
      <t xml:space="preserve">licitante, Microempresa ou Empresa de Pequeno Porte, na elaboração de sua proposta </t>
    </r>
    <r>
      <rPr>
        <b/>
        <sz val="12"/>
        <color rgb="FF000000"/>
        <rFont val="Times New Roman"/>
        <family val="1"/>
      </rPr>
      <t>NÃO PODERÁ</t>
    </r>
    <r>
      <rPr>
        <sz val="12"/>
        <color indexed="8"/>
        <rFont val="Times New Roman"/>
        <family val="1"/>
      </rPr>
      <t xml:space="preserve"> beneficiar-se da condição de optante pelo Simples Nacional.</t>
    </r>
    <r>
      <rPr>
        <b/>
        <sz val="12"/>
        <rFont val="Times New Roman"/>
        <family val="1"/>
      </rPr>
      <t xml:space="preserve"> </t>
    </r>
    <r>
      <rPr>
        <sz val="12"/>
        <rFont val="Times New Roman"/>
        <family val="1"/>
      </rPr>
      <t>Logo, Deverão ser observados, quando do preenchimento da planilha de preços, os valores estabelecidos na legislação vigente relativos ao recolhimento dos encargos sociais (tais como INSS, SESI ou SESC, SENAI ou SENAC, INCRA, Salário Educação, FGTS, Seguro Acidente de Trabalho/SAT/INSS, SEBRAE, Férias, 13º Salário e outros), conforme o caso.</t>
    </r>
  </si>
  <si>
    <r>
      <t>(8)</t>
    </r>
    <r>
      <rPr>
        <b/>
        <sz val="12"/>
        <color indexed="16"/>
        <rFont val="Times New Roman"/>
        <family val="1"/>
      </rPr>
      <t xml:space="preserve"> </t>
    </r>
    <r>
      <rPr>
        <sz val="12"/>
        <color indexed="8"/>
        <rFont val="Times New Roman"/>
        <family val="1"/>
      </rPr>
      <t xml:space="preserve">Em cumprimento a jurisprudência do </t>
    </r>
    <r>
      <rPr>
        <b/>
        <sz val="12"/>
        <color indexed="8"/>
        <rFont val="Times New Roman"/>
        <family val="1"/>
      </rPr>
      <t>TCU não deverão ser previstos na planilha de custos os valores referentes a(o): a)</t>
    </r>
    <r>
      <rPr>
        <sz val="12"/>
        <color indexed="8"/>
        <rFont val="Times New Roman"/>
        <family val="1"/>
      </rPr>
      <t xml:space="preserve"> Imposto sobre a Renda da Pessoa Juridica (</t>
    </r>
    <r>
      <rPr>
        <b/>
        <sz val="12"/>
        <color indexed="8"/>
        <rFont val="Times New Roman"/>
        <family val="1"/>
      </rPr>
      <t>IRPJ</t>
    </r>
    <r>
      <rPr>
        <sz val="12"/>
        <color indexed="8"/>
        <rFont val="Times New Roman"/>
        <family val="1"/>
      </rPr>
      <t xml:space="preserve">); </t>
    </r>
    <r>
      <rPr>
        <b/>
        <sz val="12"/>
        <color rgb="FF000000"/>
        <rFont val="Times New Roman"/>
        <family val="1"/>
      </rPr>
      <t>b)</t>
    </r>
    <r>
      <rPr>
        <sz val="12"/>
        <color indexed="8"/>
        <rFont val="Times New Roman"/>
        <family val="1"/>
      </rPr>
      <t xml:space="preserve"> Contribuição Social sobre o Lucro Liquido (</t>
    </r>
    <r>
      <rPr>
        <b/>
        <sz val="12"/>
        <color indexed="8"/>
        <rFont val="Times New Roman"/>
        <family val="1"/>
      </rPr>
      <t xml:space="preserve">CSLL); c) </t>
    </r>
    <r>
      <rPr>
        <sz val="12"/>
        <color rgb="FF000000"/>
        <rFont val="Times New Roman"/>
        <family val="1"/>
      </rPr>
      <t xml:space="preserve">item relativo à reserva técnica; </t>
    </r>
    <r>
      <rPr>
        <b/>
        <sz val="12"/>
        <color indexed="8"/>
        <rFont val="Times New Roman"/>
        <family val="1"/>
      </rPr>
      <t xml:space="preserve">d) </t>
    </r>
    <r>
      <rPr>
        <sz val="12"/>
        <color rgb="FF000000"/>
        <rFont val="Times New Roman"/>
        <family val="1"/>
      </rPr>
      <t xml:space="preserve">item relativo a treinamento/capacitação/reciclagem; </t>
    </r>
    <r>
      <rPr>
        <b/>
        <sz val="12"/>
        <color rgb="FF000000"/>
        <rFont val="Times New Roman"/>
        <family val="1"/>
      </rPr>
      <t xml:space="preserve">e) </t>
    </r>
    <r>
      <rPr>
        <sz val="12"/>
        <color rgb="FF000000"/>
        <rFont val="Times New Roman"/>
        <family val="1"/>
      </rPr>
      <t>item relativo a "Supervisão e Fiscalização´.</t>
    </r>
    <r>
      <rPr>
        <sz val="12"/>
        <color indexed="8"/>
        <rFont val="Times New Roman"/>
        <family val="1"/>
      </rPr>
      <t xml:space="preserve">
</t>
    </r>
  </si>
  <si>
    <r>
      <t xml:space="preserve">(1) </t>
    </r>
    <r>
      <rPr>
        <sz val="12"/>
        <rFont val="Times New Roman"/>
        <family val="1"/>
      </rPr>
      <t>Deverá ser observado o piso salarial da respectiva categoria, firmado em instrumento coletivo de trabalho vigente.</t>
    </r>
  </si>
  <si>
    <r>
      <rPr>
        <b/>
        <sz val="12"/>
        <color rgb="FF000000"/>
        <rFont val="Times New Roman"/>
        <family val="1"/>
      </rPr>
      <t>6.</t>
    </r>
    <r>
      <rPr>
        <sz val="12"/>
        <color rgb="FF000000"/>
        <rFont val="Times New Roman"/>
        <family val="1"/>
      </rPr>
      <t xml:space="preserve"> Esta proposta é válida por no mínimo 90 (noventa) dias, a contar da data estabelecida para a sua apresentação.</t>
    </r>
  </si>
  <si>
    <t>PREÇO TOTAL DO POSTO EM 60 MESES (R$)</t>
  </si>
  <si>
    <t>Valor mensal por empregado</t>
  </si>
  <si>
    <t>Valor total em 60 meses  por empregado</t>
  </si>
  <si>
    <r>
      <rPr>
        <b/>
        <sz val="12"/>
        <color rgb="FF000000"/>
        <rFont val="Times New Roman"/>
        <family val="1"/>
      </rPr>
      <t>1.</t>
    </r>
    <r>
      <rPr>
        <sz val="12"/>
        <color rgb="FF000000"/>
        <rFont val="Times New Roman"/>
        <family val="1"/>
      </rPr>
      <t xml:space="preserve"> Prestar, sob nossa integral responsabilidade, os serviços objeto do referido Edital de Pregão Eletrônico em referência. Desta forma, o </t>
    </r>
    <r>
      <rPr>
        <b/>
        <sz val="12"/>
        <color rgb="FF000000"/>
        <rFont val="Times New Roman"/>
        <family val="1"/>
      </rPr>
      <t>valor mensal é de R$ _________(___), o valor anual de R$ _________(___) e o valor GLOBAL (total em 60 meses) de R$ _____________________(_____________)</t>
    </r>
    <r>
      <rPr>
        <sz val="12"/>
        <color rgb="FF000000"/>
        <rFont val="Times New Roman"/>
        <family val="1"/>
      </rPr>
      <t>, conforme detalhado abaixo: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</si>
</sst>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00000000"/>
    <numFmt numFmtId="165" formatCode="0.0000000"/>
    <numFmt numFmtId="166" formatCode="&quot;R$ &quot;#,##0.00"/>
    <numFmt numFmtId="167" formatCode="0.000%"/>
    <numFmt numFmtId="168" formatCode="[$R$-416]&quot; &quot;#,##0.00"/>
    <numFmt numFmtId="169" formatCode="0.0000000E+00"/>
    <numFmt numFmtId="170" formatCode="0.000000"/>
    <numFmt numFmtId="171" formatCode="#,##0.0000"/>
    <numFmt numFmtId="172" formatCode="#,##0.000000000"/>
    <numFmt numFmtId="173" formatCode="&quot; R$ &quot;#,##0.00&quot; &quot;;&quot;-R$ &quot;#,##0.00&quot; &quot;;&quot; R$ -&quot;#&quot; &quot;;@&quot; &quot;"/>
    <numFmt numFmtId="174" formatCode="#,##0.00&quot; &quot;;&quot;-&quot;#,##0.00&quot; &quot;"/>
    <numFmt numFmtId="175" formatCode="#,##0.00&quot; &quot;;&quot;-&quot;#,##0.00&quot; &quot;;&quot;-&quot;00&quot; &quot;;@&quot; &quot;"/>
    <numFmt numFmtId="176" formatCode="[$R$-416]&quot; &quot;#,##0.00;[Red]&quot;-&quot;[$R$-416]&quot; &quot;#,##0.00"/>
    <numFmt numFmtId="177" formatCode="_(&quot;R$ &quot;* #,##0.00_);_(&quot;R$ &quot;* \(#,##0.00\);_(&quot;R$ &quot;* &quot;-&quot;??_);_(@_)"/>
    <numFmt numFmtId="178" formatCode="0.000"/>
    <numFmt numFmtId="179" formatCode="0.0000"/>
    <numFmt numFmtId="180" formatCode="&quot;R$&quot;\ #,##0.00"/>
  </numFmts>
  <fonts count="87">
    <font>
      <sz val="11"/>
      <color rgb="FF000000"/>
      <name val="Calibri"/>
      <family val="2"/>
    </font>
    <font>
      <sz val="11"/>
      <color rgb="FF000000"/>
      <name val="Calibri"/>
      <family val="2"/>
    </font>
    <font>
      <sz val="11"/>
      <color rgb="FF9C0006"/>
      <name val="Calibri"/>
      <family val="2"/>
    </font>
    <font>
      <sz val="11"/>
      <color rgb="FF006100"/>
      <name val="Calibri"/>
      <family val="2"/>
    </font>
    <font>
      <b/>
      <i/>
      <sz val="16"/>
      <color rgb="FF000000"/>
      <name val="Calibri"/>
      <family val="2"/>
    </font>
    <font>
      <u/>
      <sz val="11"/>
      <color rgb="FF0000FF"/>
      <name val="Calibri"/>
      <family val="2"/>
    </font>
    <font>
      <sz val="12"/>
      <color rgb="FF000000"/>
      <name val="Tahoma"/>
      <family val="2"/>
    </font>
    <font>
      <sz val="11"/>
      <color rgb="FF000000"/>
      <name val="Arial"/>
      <family val="2"/>
    </font>
    <font>
      <b/>
      <i/>
      <u/>
      <sz val="11"/>
      <color rgb="FF000000"/>
      <name val="Calibri"/>
      <family val="2"/>
    </font>
    <font>
      <b/>
      <sz val="14"/>
      <color rgb="FF000000"/>
      <name val="Arial"/>
      <family val="2"/>
    </font>
    <font>
      <sz val="10"/>
      <color rgb="FF000000"/>
      <name val="Times New Roman1"/>
    </font>
    <font>
      <b/>
      <sz val="10"/>
      <color rgb="FF000000"/>
      <name val="Times New Roman1"/>
    </font>
    <font>
      <sz val="11"/>
      <color rgb="FF000000"/>
      <name val="Times New Roman1"/>
    </font>
    <font>
      <b/>
      <sz val="12"/>
      <color rgb="FF000000"/>
      <name val="Times New Roman1"/>
    </font>
    <font>
      <sz val="12"/>
      <color rgb="FF000000"/>
      <name val="Calibri"/>
      <family val="2"/>
    </font>
    <font>
      <b/>
      <sz val="12"/>
      <color rgb="FFFF0000"/>
      <name val="Times New Roman1"/>
    </font>
    <font>
      <sz val="12"/>
      <color rgb="FFFF0000"/>
      <name val="Calibri"/>
      <family val="2"/>
    </font>
    <font>
      <b/>
      <sz val="12"/>
      <color rgb="FF800000"/>
      <name val="Calibri"/>
      <family val="2"/>
    </font>
    <font>
      <b/>
      <sz val="12"/>
      <color rgb="FF000000"/>
      <name val="Calibri"/>
      <family val="2"/>
    </font>
    <font>
      <b/>
      <sz val="9"/>
      <color rgb="FF000000"/>
      <name val="Times New Roman1"/>
    </font>
    <font>
      <sz val="9"/>
      <color rgb="FF000000"/>
      <name val="Times New Roman1"/>
    </font>
    <font>
      <b/>
      <sz val="11"/>
      <color rgb="FF000000"/>
      <name val="Times New Roman1"/>
    </font>
    <font>
      <b/>
      <sz val="16"/>
      <color rgb="FF000000"/>
      <name val="Times New Roman1"/>
    </font>
    <font>
      <sz val="8"/>
      <color rgb="FF000000"/>
      <name val="Times New Roman1"/>
    </font>
    <font>
      <b/>
      <sz val="9"/>
      <color rgb="FFFF0000"/>
      <name val="Calibri"/>
      <family val="2"/>
    </font>
    <font>
      <b/>
      <sz val="9"/>
      <color rgb="FF000000"/>
      <name val="Calibri"/>
      <family val="2"/>
    </font>
    <font>
      <b/>
      <sz val="11"/>
      <color rgb="FF000000"/>
      <name val="Calibri"/>
      <family val="2"/>
    </font>
    <font>
      <b/>
      <sz val="14"/>
      <color rgb="FF000000"/>
      <name val="Courier New"/>
      <family val="3"/>
    </font>
    <font>
      <sz val="11"/>
      <color rgb="FF000000"/>
      <name val="Courier New"/>
      <family val="3"/>
    </font>
    <font>
      <b/>
      <sz val="11"/>
      <color rgb="FF000000"/>
      <name val="Courier New"/>
      <family val="3"/>
    </font>
    <font>
      <sz val="10"/>
      <color rgb="FF000000"/>
      <name val="Courier New"/>
      <family val="3"/>
    </font>
    <font>
      <b/>
      <sz val="10"/>
      <color rgb="FF000000"/>
      <name val="Courier New"/>
      <family val="3"/>
    </font>
    <font>
      <b/>
      <sz val="9"/>
      <color rgb="FF000000"/>
      <name val="Courier New"/>
      <family val="3"/>
    </font>
    <font>
      <sz val="9"/>
      <color rgb="FF000000"/>
      <name val="Courier New"/>
      <family val="3"/>
    </font>
    <font>
      <u/>
      <sz val="9"/>
      <color rgb="FFFF0000"/>
      <name val="Times New Roman1"/>
    </font>
    <font>
      <b/>
      <sz val="11"/>
      <color rgb="FFFF0000"/>
      <name val="Calibri"/>
      <family val="2"/>
    </font>
    <font>
      <b/>
      <u/>
      <sz val="11"/>
      <color rgb="FF000000"/>
      <name val="Times New Roman1"/>
    </font>
    <font>
      <u/>
      <sz val="9"/>
      <color rgb="FF000000"/>
      <name val="Times New Roman1"/>
    </font>
    <font>
      <b/>
      <sz val="11"/>
      <color rgb="FFFF0000"/>
      <name val="Times New Roman1"/>
    </font>
    <font>
      <u/>
      <sz val="11"/>
      <color rgb="FF000000"/>
      <name val="Times New Roman1"/>
    </font>
    <font>
      <b/>
      <u/>
      <sz val="12"/>
      <color rgb="FF000000"/>
      <name val="Times New Roman1"/>
    </font>
    <font>
      <sz val="12"/>
      <color rgb="FFFF0000"/>
      <name val="Times New Roman1"/>
    </font>
    <font>
      <b/>
      <u/>
      <sz val="9"/>
      <color rgb="FFFF0000"/>
      <name val="Times New Roman1"/>
    </font>
    <font>
      <sz val="11"/>
      <color rgb="FFFF0000"/>
      <name val="Times New Roman1"/>
    </font>
    <font>
      <sz val="10"/>
      <name val="Arial"/>
      <family val="2"/>
    </font>
    <font>
      <sz val="10"/>
      <name val="Arial"/>
      <family val="2"/>
    </font>
    <font>
      <b/>
      <sz val="10"/>
      <name val="Times New Roman"/>
      <family val="1"/>
    </font>
    <font>
      <b/>
      <sz val="10"/>
      <color rgb="FF000000"/>
      <name val="Times New Roman"/>
      <family val="1"/>
    </font>
    <font>
      <sz val="10"/>
      <color rgb="FF000000"/>
      <name val="Times New Roman"/>
      <family val="1"/>
    </font>
    <font>
      <b/>
      <sz val="10"/>
      <color theme="1"/>
      <name val="Times New Roman"/>
      <family val="1"/>
    </font>
    <font>
      <b/>
      <sz val="12"/>
      <color rgb="FF000000"/>
      <name val="Times New Roman"/>
      <family val="1"/>
    </font>
    <font>
      <sz val="12"/>
      <color rgb="FF000000"/>
      <name val="Times New Roman"/>
      <family val="1"/>
    </font>
    <font>
      <sz val="10"/>
      <name val="Times New Roman"/>
      <family val="1"/>
    </font>
    <font>
      <b/>
      <sz val="14"/>
      <color theme="0"/>
      <name val="Times New Roman"/>
      <family val="1"/>
    </font>
    <font>
      <sz val="12"/>
      <color theme="1"/>
      <name val="Times New Roman"/>
      <family val="1"/>
    </font>
    <font>
      <b/>
      <sz val="14"/>
      <color rgb="FF000000"/>
      <name val="Times New Roman"/>
      <family val="1"/>
    </font>
    <font>
      <b/>
      <sz val="11"/>
      <color rgb="FF000000"/>
      <name val="Times New Roman"/>
      <family val="1"/>
    </font>
    <font>
      <b/>
      <sz val="10"/>
      <color rgb="FF008080"/>
      <name val="Times New Roman"/>
      <family val="1"/>
    </font>
    <font>
      <b/>
      <sz val="12"/>
      <name val="Times New Roman"/>
      <family val="1"/>
    </font>
    <font>
      <sz val="11"/>
      <name val="Arial"/>
      <family val="2"/>
    </font>
    <font>
      <sz val="12"/>
      <name val="Times New Roman"/>
      <family val="1"/>
    </font>
    <font>
      <b/>
      <sz val="12"/>
      <color indexed="8"/>
      <name val="Times New Roman"/>
      <family val="1"/>
    </font>
    <font>
      <sz val="12"/>
      <color indexed="8"/>
      <name val="Times New Roman"/>
      <family val="1"/>
    </font>
    <font>
      <b/>
      <sz val="12"/>
      <color indexed="16"/>
      <name val="Times New Roman"/>
      <family val="1"/>
    </font>
    <font>
      <b/>
      <sz val="11"/>
      <name val="Times New Roman"/>
      <family val="1"/>
    </font>
    <font>
      <sz val="11"/>
      <name val="Times New Roman"/>
      <family val="1"/>
    </font>
    <font>
      <u/>
      <sz val="11"/>
      <name val="Times New Roman"/>
      <family val="1"/>
    </font>
    <font>
      <sz val="11"/>
      <color rgb="FF000000"/>
      <name val="Times New Roman"/>
      <family val="1"/>
    </font>
    <font>
      <b/>
      <u/>
      <sz val="11"/>
      <name val="Times New Roman"/>
      <family val="1"/>
    </font>
    <font>
      <sz val="11"/>
      <color theme="1"/>
      <name val="Times New Roman"/>
      <family val="1"/>
    </font>
    <font>
      <b/>
      <sz val="11"/>
      <color indexed="8"/>
      <name val="Times New Roman"/>
      <family val="1"/>
    </font>
    <font>
      <sz val="11"/>
      <color indexed="8"/>
      <name val="Times New Roman"/>
      <family val="1"/>
    </font>
    <font>
      <sz val="11"/>
      <color indexed="10"/>
      <name val="Times New Roman"/>
      <family val="1"/>
    </font>
    <font>
      <b/>
      <sz val="8"/>
      <color rgb="FF000000"/>
      <name val="Times New Roman"/>
      <family val="1"/>
    </font>
    <font>
      <b/>
      <sz val="8"/>
      <color theme="1"/>
      <name val="Times New Roman"/>
      <family val="1"/>
    </font>
    <font>
      <b/>
      <sz val="8"/>
      <color rgb="FFFF0000"/>
      <name val="Times New Roman"/>
      <family val="1"/>
    </font>
    <font>
      <sz val="8"/>
      <color rgb="FF000000"/>
      <name val="Times New Roman"/>
      <family val="1"/>
    </font>
    <font>
      <b/>
      <sz val="8"/>
      <name val="Times New Roman"/>
      <family val="1"/>
    </font>
    <font>
      <b/>
      <sz val="8"/>
      <color theme="0"/>
      <name val="Times New Roman"/>
      <family val="1"/>
    </font>
    <font>
      <sz val="8"/>
      <color rgb="FF244062"/>
      <name val="Times New Roman"/>
      <family val="1"/>
    </font>
    <font>
      <sz val="12"/>
      <color rgb="FFFF0000"/>
      <name val="Times New Roman"/>
      <family val="1"/>
    </font>
    <font>
      <b/>
      <sz val="12"/>
      <color theme="1"/>
      <name val="Times New Roman"/>
      <family val="1"/>
    </font>
    <font>
      <b/>
      <sz val="12"/>
      <color theme="0"/>
      <name val="Times New Roman"/>
      <family val="1"/>
    </font>
    <font>
      <b/>
      <sz val="9"/>
      <color indexed="81"/>
      <name val="Segoe UI"/>
      <family val="2"/>
    </font>
    <font>
      <sz val="10"/>
      <color rgb="FFFFFFFF"/>
      <name val="Times New Roman"/>
      <family val="1"/>
    </font>
    <font>
      <b/>
      <sz val="11"/>
      <color theme="1"/>
      <name val="Times New Roman"/>
      <family val="1"/>
    </font>
    <font>
      <b/>
      <sz val="14"/>
      <color theme="1"/>
      <name val="Times New Roman"/>
      <family val="1"/>
    </font>
  </fonts>
  <fills count="57">
    <fill>
      <patternFill patternType="none"/>
    </fill>
    <fill>
      <patternFill patternType="gray125"/>
    </fill>
    <fill>
      <patternFill patternType="solid">
        <fgColor rgb="FFFFC7CE"/>
        <bgColor rgb="FFFFC7CE"/>
      </patternFill>
    </fill>
    <fill>
      <patternFill patternType="solid">
        <fgColor rgb="FFC6EFCE"/>
        <bgColor rgb="FFC6EFCE"/>
      </patternFill>
    </fill>
    <fill>
      <patternFill patternType="solid">
        <fgColor rgb="FFFFFF99"/>
        <bgColor rgb="FFFFFF99"/>
      </patternFill>
    </fill>
    <fill>
      <patternFill patternType="solid">
        <fgColor rgb="FFCCFFFF"/>
        <bgColor rgb="FFCCFFFF"/>
      </patternFill>
    </fill>
    <fill>
      <patternFill patternType="solid">
        <fgColor rgb="FFFFFF00"/>
        <bgColor rgb="FFFFFF00"/>
      </patternFill>
    </fill>
    <fill>
      <patternFill patternType="solid">
        <fgColor rgb="FFD9D9D9"/>
        <bgColor rgb="FFD9D9D9"/>
      </patternFill>
    </fill>
    <fill>
      <patternFill patternType="solid">
        <fgColor rgb="FF000000"/>
        <bgColor rgb="FF000000"/>
      </patternFill>
    </fill>
    <fill>
      <patternFill patternType="solid">
        <fgColor rgb="FFFFFFFF"/>
        <bgColor rgb="FFFFFFFF"/>
      </patternFill>
    </fill>
    <fill>
      <patternFill patternType="solid">
        <fgColor rgb="FFBFBFBF"/>
        <bgColor rgb="FFBFBFBF"/>
      </patternFill>
    </fill>
    <fill>
      <patternFill patternType="solid">
        <fgColor rgb="FFC0C0C0"/>
        <bgColor rgb="FFC0C0C0"/>
      </patternFill>
    </fill>
    <fill>
      <patternFill patternType="solid">
        <fgColor rgb="FF00FF00"/>
        <bgColor rgb="FF00FF00"/>
      </patternFill>
    </fill>
    <fill>
      <patternFill patternType="solid">
        <fgColor rgb="FF00CCFF"/>
        <bgColor rgb="FF00CCFF"/>
      </patternFill>
    </fill>
    <fill>
      <patternFill patternType="solid">
        <fgColor rgb="FFFFCC00"/>
        <bgColor rgb="FFFFCC00"/>
      </patternFill>
    </fill>
    <fill>
      <patternFill patternType="solid">
        <fgColor rgb="FF99CC00"/>
        <bgColor rgb="FF99CC00"/>
      </patternFill>
    </fill>
    <fill>
      <patternFill patternType="solid">
        <fgColor rgb="FF00B0F0"/>
        <bgColor rgb="FF00B0F0"/>
      </patternFill>
    </fill>
    <fill>
      <patternFill patternType="solid">
        <fgColor rgb="FFFCD5B4"/>
        <bgColor rgb="FFFCD5B4"/>
      </patternFill>
    </fill>
    <fill>
      <patternFill patternType="solid">
        <fgColor theme="0" tint="-0.14999847407452621"/>
        <bgColor indexed="64"/>
      </patternFill>
    </fill>
    <fill>
      <patternFill patternType="solid">
        <fgColor theme="0" tint="-0.14999847407452621"/>
        <bgColor rgb="FFD9D9D9"/>
      </patternFill>
    </fill>
    <fill>
      <patternFill patternType="solid">
        <fgColor rgb="FF66FFFF"/>
        <bgColor indexed="64"/>
      </patternFill>
    </fill>
    <fill>
      <patternFill patternType="solid">
        <fgColor theme="1"/>
        <bgColor indexed="64"/>
      </patternFill>
    </fill>
    <fill>
      <patternFill patternType="solid">
        <fgColor theme="4" tint="0.59999389629810485"/>
        <bgColor indexed="64"/>
      </patternFill>
    </fill>
    <fill>
      <patternFill patternType="solid">
        <fgColor theme="4" tint="0.59999389629810485"/>
        <bgColor rgb="FFFFFFFF"/>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lightGrid">
        <bgColor theme="8" tint="-0.499984740745262"/>
      </patternFill>
    </fill>
    <fill>
      <patternFill patternType="solid">
        <fgColor rgb="FFFF0000"/>
        <bgColor rgb="FFD9D9D9"/>
      </patternFill>
    </fill>
    <fill>
      <patternFill patternType="solid">
        <fgColor rgb="FFFF0000"/>
        <bgColor indexed="64"/>
      </patternFill>
    </fill>
    <fill>
      <patternFill patternType="solid">
        <fgColor theme="8" tint="0.39997558519241921"/>
        <bgColor indexed="64"/>
      </patternFill>
    </fill>
    <fill>
      <patternFill patternType="solid">
        <fgColor theme="0" tint="-0.14999847407452621"/>
        <bgColor rgb="FFFFFFFF"/>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rgb="FFFFFF00"/>
      </patternFill>
    </fill>
    <fill>
      <patternFill patternType="solid">
        <fgColor theme="0" tint="-0.14999847407452621"/>
        <bgColor rgb="FF000000"/>
      </patternFill>
    </fill>
    <fill>
      <patternFill patternType="solid">
        <fgColor theme="0"/>
        <bgColor rgb="FFFFFFFF"/>
      </patternFill>
    </fill>
    <fill>
      <patternFill patternType="solid">
        <fgColor rgb="FF66FFFF"/>
        <bgColor rgb="FFFFFF00"/>
      </patternFill>
    </fill>
    <fill>
      <patternFill patternType="solid">
        <fgColor theme="8" tint="0.59999389629810485"/>
        <bgColor rgb="FFFFFFFF"/>
      </patternFill>
    </fill>
    <fill>
      <patternFill patternType="solid">
        <fgColor theme="1"/>
        <bgColor rgb="FFFFFF00"/>
      </patternFill>
    </fill>
    <fill>
      <patternFill patternType="solid">
        <fgColor indexed="26"/>
        <bgColor indexed="9"/>
      </patternFill>
    </fill>
    <fill>
      <patternFill patternType="solid">
        <fgColor indexed="31"/>
        <bgColor indexed="44"/>
      </patternFill>
    </fill>
    <fill>
      <patternFill patternType="solid">
        <fgColor indexed="43"/>
        <bgColor indexed="26"/>
      </patternFill>
    </fill>
    <fill>
      <patternFill patternType="solid">
        <fgColor indexed="44"/>
        <bgColor indexed="41"/>
      </patternFill>
    </fill>
    <fill>
      <patternFill patternType="solid">
        <fgColor rgb="FFFFFF99"/>
        <bgColor indexed="64"/>
      </patternFill>
    </fill>
    <fill>
      <patternFill patternType="solid">
        <fgColor rgb="FFFFFF99"/>
        <bgColor indexed="26"/>
      </patternFill>
    </fill>
    <fill>
      <patternFill patternType="solid">
        <fgColor indexed="27"/>
        <bgColor indexed="41"/>
      </patternFill>
    </fill>
    <fill>
      <patternFill patternType="solid">
        <fgColor theme="0" tint="-0.14999847407452621"/>
        <bgColor rgb="FFCCCCFF"/>
      </patternFill>
    </fill>
    <fill>
      <patternFill patternType="solid">
        <fgColor theme="5" tint="0.59999389629810485"/>
        <bgColor rgb="FFFFFFFF"/>
      </patternFill>
    </fill>
    <fill>
      <patternFill patternType="solid">
        <fgColor rgb="FFFFFE9A"/>
        <bgColor rgb="FFFFFFFF"/>
      </patternFill>
    </fill>
    <fill>
      <patternFill patternType="solid">
        <fgColor theme="7" tint="0.79998168889431442"/>
        <bgColor indexed="64"/>
      </patternFill>
    </fill>
    <fill>
      <patternFill patternType="solid">
        <fgColor theme="0"/>
        <bgColor rgb="FFFFFF00"/>
      </patternFill>
    </fill>
    <fill>
      <patternFill patternType="solid">
        <fgColor rgb="FFFCFE9E"/>
        <bgColor indexed="64"/>
      </patternFill>
    </fill>
    <fill>
      <patternFill patternType="solid">
        <fgColor theme="4" tint="-0.249977111117893"/>
        <bgColor indexed="64"/>
      </patternFill>
    </fill>
    <fill>
      <patternFill patternType="solid">
        <fgColor theme="0"/>
        <bgColor rgb="FFFFFF99"/>
      </patternFill>
    </fill>
    <fill>
      <patternFill patternType="solid">
        <fgColor theme="0" tint="-0.14999847407452621"/>
        <bgColor rgb="FFFFFF99"/>
      </patternFill>
    </fill>
    <fill>
      <patternFill patternType="solid">
        <fgColor theme="7" tint="0.59999389629810485"/>
        <bgColor rgb="FFFFFFFF"/>
      </patternFill>
    </fill>
  </fills>
  <borders count="67">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bottom style="thin">
        <color rgb="FF000000"/>
      </bottom>
      <diagonal/>
    </border>
    <border>
      <left/>
      <right/>
      <top style="thick">
        <color theme="0"/>
      </top>
      <bottom/>
      <diagonal/>
    </border>
    <border>
      <left/>
      <right style="thick">
        <color theme="0"/>
      </right>
      <top style="thick">
        <color theme="0"/>
      </top>
      <bottom/>
      <diagonal/>
    </border>
    <border>
      <left style="thick">
        <color theme="0"/>
      </left>
      <right style="thick">
        <color theme="0"/>
      </right>
      <top style="thick">
        <color theme="0"/>
      </top>
      <bottom style="thick">
        <color theme="0"/>
      </bottom>
      <diagonal/>
    </border>
    <border>
      <left/>
      <right style="thick">
        <color theme="0"/>
      </right>
      <top/>
      <bottom/>
      <diagonal/>
    </border>
    <border>
      <left/>
      <right style="thick">
        <color theme="0"/>
      </right>
      <top/>
      <bottom style="thin">
        <color indexed="64"/>
      </bottom>
      <diagonal/>
    </border>
    <border>
      <left style="thick">
        <color theme="0"/>
      </left>
      <right/>
      <top style="thick">
        <color theme="0"/>
      </top>
      <bottom/>
      <diagonal/>
    </border>
    <border>
      <left style="thick">
        <color theme="0"/>
      </left>
      <right/>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bottom/>
      <diagonal/>
    </border>
    <border>
      <left style="thin">
        <color theme="0"/>
      </left>
      <right style="thin">
        <color theme="0"/>
      </right>
      <top style="thin">
        <color theme="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top/>
      <bottom style="thin">
        <color theme="0"/>
      </bottom>
      <diagonal/>
    </border>
    <border>
      <left style="thin">
        <color theme="1"/>
      </left>
      <right/>
      <top/>
      <bottom style="thin">
        <color theme="1"/>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style="hair">
        <color indexed="8"/>
      </right>
      <top/>
      <bottom style="hair">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theme="1"/>
      </right>
      <top style="thin">
        <color theme="1"/>
      </top>
      <bottom style="thin">
        <color theme="1"/>
      </bottom>
      <diagonal/>
    </border>
    <border>
      <left style="thin">
        <color indexed="64"/>
      </left>
      <right/>
      <top/>
      <bottom/>
      <diagonal/>
    </border>
    <border>
      <left/>
      <right/>
      <top style="thick">
        <color theme="0"/>
      </top>
      <bottom style="thick">
        <color theme="0"/>
      </bottom>
      <diagonal/>
    </border>
    <border>
      <left style="thin">
        <color theme="0"/>
      </left>
      <right/>
      <top style="thin">
        <color theme="0"/>
      </top>
      <bottom/>
      <diagonal/>
    </border>
    <border>
      <left style="thin">
        <color rgb="FF000000"/>
      </left>
      <right/>
      <top/>
      <bottom/>
      <diagonal/>
    </border>
    <border>
      <left style="thin">
        <color theme="1"/>
      </left>
      <right style="thin">
        <color theme="1"/>
      </right>
      <top/>
      <bottom/>
      <diagonal/>
    </border>
    <border>
      <left style="thin">
        <color theme="0"/>
      </left>
      <right style="thin">
        <color theme="0"/>
      </right>
      <top style="thick">
        <color theme="0"/>
      </top>
      <bottom style="thick">
        <color theme="0"/>
      </bottom>
      <diagonal/>
    </border>
    <border>
      <left/>
      <right/>
      <top style="thin">
        <color theme="1"/>
      </top>
      <bottom style="thin">
        <color theme="1"/>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theme="0"/>
      </top>
      <bottom style="thin">
        <color theme="0"/>
      </bottom>
      <diagonal/>
    </border>
  </borders>
  <cellStyleXfs count="28">
    <xf numFmtId="0" fontId="0" fillId="0" borderId="0"/>
    <xf numFmtId="175" fontId="1" fillId="0" borderId="0" applyFont="0" applyBorder="0" applyProtection="0"/>
    <xf numFmtId="173" fontId="1" fillId="0" borderId="0" applyFont="0" applyBorder="0" applyProtection="0"/>
    <xf numFmtId="9" fontId="1" fillId="0" borderId="0" applyFont="0" applyBorder="0" applyProtection="0"/>
    <xf numFmtId="0" fontId="2" fillId="2" borderId="0" applyNumberFormat="0" applyBorder="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3" fillId="3" borderId="0" applyNumberFormat="0" applyBorder="0" applyProtection="0"/>
    <xf numFmtId="0" fontId="2" fillId="2" borderId="0" applyNumberFormat="0" applyBorder="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0" borderId="0" applyNumberFormat="0" applyBorder="0" applyProtection="0">
      <alignment horizontal="center"/>
    </xf>
    <xf numFmtId="0" fontId="4" fillId="0" borderId="0" applyNumberFormat="0" applyBorder="0" applyProtection="0">
      <alignment horizontal="center" textRotation="90"/>
    </xf>
    <xf numFmtId="0" fontId="5" fillId="0" borderId="0" applyNumberFormat="0" applyBorder="0" applyProtection="0"/>
    <xf numFmtId="0" fontId="6" fillId="0" borderId="1" applyNumberFormat="0" applyProtection="0">
      <alignment vertical="center" wrapText="1"/>
    </xf>
    <xf numFmtId="49" fontId="7" fillId="0" borderId="1" applyProtection="0">
      <alignment horizontal="left" vertical="center" wrapText="1"/>
    </xf>
    <xf numFmtId="0" fontId="8" fillId="0" borderId="0" applyNumberFormat="0" applyBorder="0" applyProtection="0"/>
    <xf numFmtId="176" fontId="8" fillId="0" borderId="0" applyBorder="0" applyProtection="0"/>
    <xf numFmtId="0" fontId="9" fillId="4" borderId="1" applyNumberFormat="0">
      <alignment horizontal="center" vertical="center"/>
      <protection locked="0"/>
    </xf>
    <xf numFmtId="0" fontId="44" fillId="0" borderId="0"/>
    <xf numFmtId="177" fontId="45" fillId="0" borderId="0" applyFont="0" applyFill="0" applyBorder="0" applyAlignment="0" applyProtection="0"/>
    <xf numFmtId="0" fontId="45" fillId="0" borderId="0"/>
  </cellStyleXfs>
  <cellXfs count="634">
    <xf numFmtId="0" fontId="0" fillId="0" borderId="0" xfId="0"/>
    <xf numFmtId="0" fontId="13" fillId="5" borderId="1" xfId="0" applyFont="1" applyFill="1" applyBorder="1" applyAlignment="1">
      <alignment horizontal="center" vertical="center" wrapText="1"/>
    </xf>
    <xf numFmtId="0" fontId="7" fillId="0" borderId="0" xfId="0" applyFont="1" applyAlignment="1">
      <alignment vertical="center"/>
    </xf>
    <xf numFmtId="0" fontId="13" fillId="0" borderId="1" xfId="0" applyFont="1" applyBorder="1" applyAlignment="1">
      <alignment horizontal="justify" vertical="top"/>
    </xf>
    <xf numFmtId="0" fontId="0" fillId="0" borderId="0" xfId="0" applyAlignment="1">
      <alignment vertical="center"/>
    </xf>
    <xf numFmtId="0" fontId="13" fillId="0" borderId="1" xfId="0" applyFont="1" applyBorder="1" applyAlignment="1">
      <alignment horizontal="justify" vertical="top" wrapText="1"/>
    </xf>
    <xf numFmtId="0" fontId="15" fillId="0" borderId="1" xfId="0" applyFont="1" applyBorder="1" applyAlignment="1">
      <alignment horizontal="justify" vertical="top" wrapText="1"/>
    </xf>
    <xf numFmtId="0" fontId="13" fillId="0" borderId="1" xfId="0" applyFont="1" applyBorder="1" applyAlignment="1">
      <alignment wrapText="1"/>
    </xf>
    <xf numFmtId="0" fontId="12" fillId="0" borderId="0" xfId="0" applyFont="1"/>
    <xf numFmtId="0" fontId="19" fillId="7" borderId="1" xfId="0" applyFont="1" applyFill="1" applyBorder="1" applyAlignment="1">
      <alignment horizontal="center" vertical="center" wrapText="1"/>
    </xf>
    <xf numFmtId="0" fontId="20" fillId="0" borderId="0" xfId="0" applyFont="1"/>
    <xf numFmtId="0" fontId="19" fillId="6" borderId="1" xfId="0" applyFont="1" applyFill="1" applyBorder="1" applyAlignment="1">
      <alignment horizontal="center" vertical="top" wrapText="1"/>
    </xf>
    <xf numFmtId="0" fontId="19" fillId="10" borderId="4" xfId="0" applyFont="1" applyFill="1" applyBorder="1" applyAlignment="1">
      <alignment horizontal="center" vertical="top" wrapText="1"/>
    </xf>
    <xf numFmtId="0" fontId="10" fillId="0" borderId="0" xfId="0" applyFont="1"/>
    <xf numFmtId="0" fontId="28" fillId="0" borderId="0" xfId="0" applyFont="1" applyAlignment="1">
      <alignment horizontal="center" vertical="top"/>
    </xf>
    <xf numFmtId="0" fontId="29" fillId="11" borderId="1" xfId="0" applyFont="1" applyFill="1" applyBorder="1" applyAlignment="1">
      <alignment horizontal="center" vertical="center"/>
    </xf>
    <xf numFmtId="0" fontId="29" fillId="11" borderId="1" xfId="0" applyFont="1" applyFill="1" applyBorder="1" applyAlignment="1">
      <alignment horizontal="center" vertical="center" wrapText="1"/>
    </xf>
    <xf numFmtId="4" fontId="29" fillId="11" borderId="1" xfId="0" applyNumberFormat="1" applyFont="1" applyFill="1" applyBorder="1" applyAlignment="1">
      <alignment horizontal="center" vertical="center" wrapText="1"/>
    </xf>
    <xf numFmtId="0" fontId="28" fillId="9" borderId="1" xfId="0" applyFont="1" applyFill="1" applyBorder="1" applyAlignment="1">
      <alignment horizontal="center" vertical="center" wrapText="1"/>
    </xf>
    <xf numFmtId="0" fontId="28" fillId="9" borderId="1" xfId="0" applyFont="1" applyFill="1" applyBorder="1" applyAlignment="1">
      <alignment horizontal="center" vertical="top"/>
    </xf>
    <xf numFmtId="0" fontId="30" fillId="9" borderId="1" xfId="0" applyFont="1" applyFill="1" applyBorder="1" applyAlignment="1">
      <alignment horizontal="justify" vertical="top" wrapText="1"/>
    </xf>
    <xf numFmtId="0" fontId="28" fillId="9" borderId="1" xfId="0" applyFont="1" applyFill="1" applyBorder="1" applyAlignment="1">
      <alignment horizontal="center" vertical="top" wrapText="1"/>
    </xf>
    <xf numFmtId="4" fontId="28" fillId="12" borderId="1" xfId="0" applyNumberFormat="1" applyFont="1" applyFill="1" applyBorder="1" applyAlignment="1">
      <alignment horizontal="center" vertical="top"/>
    </xf>
    <xf numFmtId="4" fontId="28" fillId="9" borderId="1" xfId="2" applyNumberFormat="1" applyFont="1" applyFill="1" applyBorder="1" applyAlignment="1">
      <alignment vertical="top"/>
    </xf>
    <xf numFmtId="0" fontId="28" fillId="9" borderId="1" xfId="0" applyFont="1" applyFill="1" applyBorder="1" applyAlignment="1">
      <alignment horizontal="center" vertical="center"/>
    </xf>
    <xf numFmtId="0" fontId="30" fillId="9" borderId="1" xfId="0" applyFont="1" applyFill="1" applyBorder="1" applyAlignment="1">
      <alignment horizontal="justify" vertical="center" wrapText="1"/>
    </xf>
    <xf numFmtId="4" fontId="28" fillId="12" borderId="1" xfId="0" applyNumberFormat="1" applyFont="1" applyFill="1" applyBorder="1" applyAlignment="1">
      <alignment horizontal="center" vertical="center"/>
    </xf>
    <xf numFmtId="4" fontId="28" fillId="9" borderId="1" xfId="2" applyNumberFormat="1" applyFont="1" applyFill="1" applyBorder="1" applyAlignment="1">
      <alignment horizontal="right" vertical="center"/>
    </xf>
    <xf numFmtId="0" fontId="30" fillId="9" borderId="1" xfId="0" applyFont="1" applyFill="1" applyBorder="1" applyAlignment="1">
      <alignment horizontal="justify" vertical="center"/>
    </xf>
    <xf numFmtId="4" fontId="29" fillId="9" borderId="1" xfId="2" applyNumberFormat="1" applyFont="1" applyFill="1" applyBorder="1" applyAlignment="1">
      <alignment horizontal="right" vertical="center"/>
    </xf>
    <xf numFmtId="4" fontId="28" fillId="0" borderId="0" xfId="0" applyNumberFormat="1" applyFont="1" applyAlignment="1">
      <alignment horizontal="center" vertical="top"/>
    </xf>
    <xf numFmtId="4" fontId="28" fillId="13" borderId="9" xfId="2" applyNumberFormat="1" applyFont="1" applyFill="1" applyBorder="1" applyAlignment="1">
      <alignment horizontal="right" vertical="center"/>
    </xf>
    <xf numFmtId="0" fontId="30" fillId="9" borderId="1" xfId="0" applyFont="1" applyFill="1" applyBorder="1" applyAlignment="1">
      <alignment horizontal="center" vertical="center"/>
    </xf>
    <xf numFmtId="0" fontId="30" fillId="9" borderId="1" xfId="0" applyFont="1" applyFill="1" applyBorder="1" applyAlignment="1">
      <alignment horizontal="center" vertical="center" wrapText="1"/>
    </xf>
    <xf numFmtId="4" fontId="30" fillId="9" borderId="1" xfId="2" applyNumberFormat="1" applyFont="1" applyFill="1" applyBorder="1" applyAlignment="1">
      <alignment vertical="center"/>
    </xf>
    <xf numFmtId="4" fontId="31" fillId="9" borderId="1" xfId="0" applyNumberFormat="1" applyFont="1" applyFill="1" applyBorder="1" applyAlignment="1">
      <alignment vertical="top"/>
    </xf>
    <xf numFmtId="4" fontId="30" fillId="13" borderId="1" xfId="0" applyNumberFormat="1" applyFont="1" applyFill="1" applyBorder="1" applyAlignment="1">
      <alignment vertical="top"/>
    </xf>
    <xf numFmtId="0" fontId="32" fillId="13" borderId="1" xfId="0" applyFont="1" applyFill="1" applyBorder="1" applyAlignment="1">
      <alignment horizontal="center" vertical="top" wrapText="1"/>
    </xf>
    <xf numFmtId="0" fontId="32" fillId="13" borderId="9" xfId="0" applyFont="1" applyFill="1" applyBorder="1" applyAlignment="1">
      <alignment horizontal="center" vertical="top" wrapText="1"/>
    </xf>
    <xf numFmtId="0" fontId="33" fillId="13" borderId="5" xfId="0" applyFont="1" applyFill="1" applyBorder="1" applyAlignment="1">
      <alignment horizontal="center" vertical="top" wrapText="1"/>
    </xf>
    <xf numFmtId="0" fontId="33" fillId="0" borderId="0" xfId="0" applyFont="1" applyAlignment="1">
      <alignment vertical="top"/>
    </xf>
    <xf numFmtId="0" fontId="33" fillId="13" borderId="1" xfId="0" applyFont="1" applyFill="1" applyBorder="1" applyAlignment="1">
      <alignment horizontal="center" vertical="top" wrapText="1"/>
    </xf>
    <xf numFmtId="0" fontId="33" fillId="4" borderId="1" xfId="0" applyFont="1" applyFill="1" applyBorder="1" applyAlignment="1">
      <alignment horizontal="center" vertical="top"/>
    </xf>
    <xf numFmtId="0" fontId="33" fillId="4" borderId="9" xfId="0" applyFont="1" applyFill="1" applyBorder="1" applyAlignment="1">
      <alignment horizontal="justify" vertical="top" wrapText="1"/>
    </xf>
    <xf numFmtId="4" fontId="33" fillId="14" borderId="1" xfId="0" applyNumberFormat="1" applyFont="1" applyFill="1" applyBorder="1" applyAlignment="1">
      <alignment horizontal="center" vertical="top"/>
    </xf>
    <xf numFmtId="0" fontId="33" fillId="0" borderId="1" xfId="0" applyFont="1" applyBorder="1" applyAlignment="1">
      <alignment horizontal="center" vertical="top" wrapText="1"/>
    </xf>
    <xf numFmtId="0" fontId="33" fillId="14" borderId="1" xfId="0" applyFont="1" applyFill="1" applyBorder="1" applyAlignment="1">
      <alignment horizontal="center" vertical="top" wrapText="1"/>
    </xf>
    <xf numFmtId="0" fontId="33" fillId="0" borderId="1" xfId="0" applyFont="1" applyBorder="1" applyAlignment="1">
      <alignment horizontal="center" vertical="top"/>
    </xf>
    <xf numFmtId="0" fontId="33" fillId="4" borderId="1" xfId="0" applyFont="1" applyFill="1" applyBorder="1" applyAlignment="1">
      <alignment horizontal="center" vertical="top" wrapText="1"/>
    </xf>
    <xf numFmtId="0" fontId="33" fillId="0" borderId="0" xfId="0" applyFont="1"/>
    <xf numFmtId="4" fontId="33" fillId="0" borderId="1" xfId="0" applyNumberFormat="1" applyFont="1" applyBorder="1" applyAlignment="1">
      <alignment horizontal="center" vertical="top"/>
    </xf>
    <xf numFmtId="3" fontId="33" fillId="4" borderId="1" xfId="0" applyNumberFormat="1" applyFont="1" applyFill="1" applyBorder="1" applyAlignment="1">
      <alignment horizontal="center" vertical="top" wrapText="1"/>
    </xf>
    <xf numFmtId="3" fontId="33" fillId="0" borderId="1" xfId="0" applyNumberFormat="1" applyFont="1" applyBorder="1" applyAlignment="1">
      <alignment horizontal="center" vertical="top" wrapText="1"/>
    </xf>
    <xf numFmtId="4" fontId="33" fillId="0" borderId="0" xfId="0" applyNumberFormat="1" applyFont="1" applyAlignment="1">
      <alignment vertical="top"/>
    </xf>
    <xf numFmtId="0" fontId="33" fillId="4" borderId="9" xfId="0" applyFont="1" applyFill="1" applyBorder="1" applyAlignment="1">
      <alignment vertical="top"/>
    </xf>
    <xf numFmtId="4" fontId="33" fillId="0" borderId="1" xfId="0" applyNumberFormat="1" applyFont="1" applyBorder="1" applyAlignment="1">
      <alignment horizontal="center" vertical="top" wrapText="1"/>
    </xf>
    <xf numFmtId="0" fontId="33" fillId="4" borderId="9" xfId="0" applyFont="1" applyFill="1" applyBorder="1" applyAlignment="1">
      <alignment vertical="top" wrapText="1"/>
    </xf>
    <xf numFmtId="4" fontId="33" fillId="0" borderId="0" xfId="0" applyNumberFormat="1" applyFont="1"/>
    <xf numFmtId="0" fontId="33" fillId="11" borderId="1" xfId="0" applyFont="1" applyFill="1" applyBorder="1" applyAlignment="1">
      <alignment horizontal="center" vertical="top"/>
    </xf>
    <xf numFmtId="0" fontId="33" fillId="11" borderId="1" xfId="0" applyFont="1" applyFill="1" applyBorder="1" applyAlignment="1">
      <alignment horizontal="center" vertical="top" wrapText="1"/>
    </xf>
    <xf numFmtId="4" fontId="33" fillId="11" borderId="1" xfId="0" applyNumberFormat="1" applyFont="1" applyFill="1" applyBorder="1" applyAlignment="1">
      <alignment horizontal="center" vertical="top"/>
    </xf>
    <xf numFmtId="4" fontId="33" fillId="15" borderId="1" xfId="0" applyNumberFormat="1" applyFont="1" applyFill="1" applyBorder="1" applyAlignment="1">
      <alignment horizontal="center" vertical="top"/>
    </xf>
    <xf numFmtId="0" fontId="33" fillId="15" borderId="1" xfId="0" applyFont="1" applyFill="1" applyBorder="1" applyAlignment="1">
      <alignment horizontal="center" vertical="top" wrapText="1"/>
    </xf>
    <xf numFmtId="0" fontId="33" fillId="13" borderId="1" xfId="0" applyFont="1" applyFill="1" applyBorder="1" applyAlignment="1">
      <alignment horizontal="center" vertical="top"/>
    </xf>
    <xf numFmtId="0" fontId="33" fillId="13" borderId="9" xfId="0" applyFont="1" applyFill="1" applyBorder="1" applyAlignment="1">
      <alignment horizontal="justify" vertical="top" wrapText="1"/>
    </xf>
    <xf numFmtId="4" fontId="33" fillId="14" borderId="1" xfId="0" applyNumberFormat="1" applyFont="1" applyFill="1" applyBorder="1" applyAlignment="1">
      <alignment horizontal="center" vertical="top" wrapText="1"/>
    </xf>
    <xf numFmtId="3" fontId="33" fillId="11" borderId="1" xfId="0" applyNumberFormat="1" applyFont="1" applyFill="1" applyBorder="1" applyAlignment="1">
      <alignment horizontal="center" vertical="top" wrapText="1"/>
    </xf>
    <xf numFmtId="0" fontId="33" fillId="13" borderId="7" xfId="0" applyFont="1" applyFill="1" applyBorder="1" applyAlignment="1">
      <alignment horizontal="center" vertical="top" wrapText="1"/>
    </xf>
    <xf numFmtId="0" fontId="33" fillId="13" borderId="9" xfId="0" applyFont="1" applyFill="1" applyBorder="1" applyAlignment="1">
      <alignment vertical="top"/>
    </xf>
    <xf numFmtId="2" fontId="33" fillId="0" borderId="1" xfId="0" applyNumberFormat="1" applyFont="1" applyBorder="1" applyAlignment="1">
      <alignment horizontal="center" vertical="top"/>
    </xf>
    <xf numFmtId="3" fontId="33" fillId="13" borderId="1" xfId="0" applyNumberFormat="1" applyFont="1" applyFill="1" applyBorder="1" applyAlignment="1">
      <alignment horizontal="center" vertical="top" wrapText="1"/>
    </xf>
    <xf numFmtId="0" fontId="33" fillId="11" borderId="4" xfId="0" applyFont="1" applyFill="1" applyBorder="1" applyAlignment="1">
      <alignment horizontal="center" vertical="top"/>
    </xf>
    <xf numFmtId="0" fontId="33" fillId="11" borderId="4" xfId="0" applyFont="1" applyFill="1" applyBorder="1" applyAlignment="1">
      <alignment horizontal="center" vertical="top" wrapText="1"/>
    </xf>
    <xf numFmtId="4" fontId="33" fillId="11" borderId="4" xfId="0" applyNumberFormat="1" applyFont="1" applyFill="1" applyBorder="1" applyAlignment="1">
      <alignment horizontal="center" vertical="top"/>
    </xf>
    <xf numFmtId="4" fontId="33" fillId="13" borderId="1" xfId="0" applyNumberFormat="1" applyFont="1" applyFill="1" applyBorder="1" applyAlignment="1">
      <alignment horizontal="center" vertical="top"/>
    </xf>
    <xf numFmtId="0" fontId="33" fillId="13" borderId="1" xfId="0" applyFont="1" applyFill="1" applyBorder="1" applyAlignment="1">
      <alignment vertical="top"/>
    </xf>
    <xf numFmtId="0" fontId="33" fillId="13" borderId="6" xfId="0" applyFont="1" applyFill="1" applyBorder="1" applyAlignment="1">
      <alignment vertical="top"/>
    </xf>
    <xf numFmtId="0" fontId="33" fillId="13" borderId="3" xfId="0" applyFont="1" applyFill="1" applyBorder="1" applyAlignment="1">
      <alignment horizontal="center" vertical="top"/>
    </xf>
    <xf numFmtId="4" fontId="33" fillId="13" borderId="3" xfId="0" applyNumberFormat="1" applyFont="1" applyFill="1" applyBorder="1" applyAlignment="1">
      <alignment horizontal="center" vertical="top"/>
    </xf>
    <xf numFmtId="2" fontId="33" fillId="14" borderId="1" xfId="0" applyNumberFormat="1" applyFont="1" applyFill="1" applyBorder="1" applyAlignment="1">
      <alignment horizontal="center" vertical="top" wrapText="1"/>
    </xf>
    <xf numFmtId="169" fontId="33" fillId="0" borderId="0" xfId="0" applyNumberFormat="1" applyFont="1" applyAlignment="1">
      <alignment vertical="top"/>
    </xf>
    <xf numFmtId="170" fontId="33" fillId="0" borderId="0" xfId="0" applyNumberFormat="1" applyFont="1" applyAlignment="1">
      <alignment vertical="top"/>
    </xf>
    <xf numFmtId="165" fontId="33" fillId="0" borderId="0" xfId="0" applyNumberFormat="1" applyFont="1" applyAlignment="1">
      <alignment vertical="top"/>
    </xf>
    <xf numFmtId="164" fontId="33" fillId="0" borderId="0" xfId="0" applyNumberFormat="1" applyFont="1" applyAlignment="1">
      <alignment vertical="top"/>
    </xf>
    <xf numFmtId="2" fontId="33" fillId="15" borderId="1" xfId="0" applyNumberFormat="1" applyFont="1" applyFill="1" applyBorder="1" applyAlignment="1">
      <alignment horizontal="center" vertical="top"/>
    </xf>
    <xf numFmtId="0" fontId="33" fillId="13" borderId="11" xfId="0" applyFont="1" applyFill="1" applyBorder="1" applyAlignment="1">
      <alignment horizontal="justify" vertical="top" wrapText="1"/>
    </xf>
    <xf numFmtId="0" fontId="33" fillId="13" borderId="1" xfId="0" applyFont="1" applyFill="1" applyBorder="1" applyAlignment="1">
      <alignment horizontal="justify" vertical="top" wrapText="1"/>
    </xf>
    <xf numFmtId="0" fontId="33" fillId="14" borderId="9" xfId="0" applyFont="1" applyFill="1" applyBorder="1" applyAlignment="1">
      <alignment horizontal="center" vertical="top" wrapText="1"/>
    </xf>
    <xf numFmtId="171" fontId="33" fillId="0" borderId="1" xfId="0" applyNumberFormat="1" applyFont="1" applyBorder="1" applyAlignment="1">
      <alignment horizontal="center" vertical="top" wrapText="1"/>
    </xf>
    <xf numFmtId="172" fontId="33" fillId="13" borderId="1" xfId="0" applyNumberFormat="1" applyFont="1" applyFill="1" applyBorder="1" applyAlignment="1">
      <alignment horizontal="center" vertical="top" wrapText="1"/>
    </xf>
    <xf numFmtId="4" fontId="32" fillId="15" borderId="1" xfId="0" applyNumberFormat="1" applyFont="1" applyFill="1" applyBorder="1" applyAlignment="1">
      <alignment horizontal="center" vertical="top"/>
    </xf>
    <xf numFmtId="0" fontId="33" fillId="15" borderId="1" xfId="0" applyFont="1" applyFill="1" applyBorder="1" applyAlignment="1">
      <alignment horizontal="center" vertical="top"/>
    </xf>
    <xf numFmtId="0" fontId="33" fillId="0" borderId="0" xfId="0" applyFont="1" applyAlignment="1">
      <alignment horizontal="center" vertical="top"/>
    </xf>
    <xf numFmtId="0" fontId="33" fillId="0" borderId="0" xfId="0" applyFont="1" applyAlignment="1">
      <alignment horizontal="center" vertical="top" wrapText="1"/>
    </xf>
    <xf numFmtId="0" fontId="12" fillId="0" borderId="0" xfId="0" applyFont="1" applyAlignment="1">
      <alignment horizontal="center" vertical="top"/>
    </xf>
    <xf numFmtId="0" fontId="12" fillId="9" borderId="1" xfId="0" applyFont="1" applyFill="1" applyBorder="1" applyAlignment="1">
      <alignment horizontal="center" vertical="center" wrapText="1"/>
    </xf>
    <xf numFmtId="0" fontId="12" fillId="9" borderId="1" xfId="0" applyFont="1" applyFill="1" applyBorder="1" applyAlignment="1">
      <alignment horizontal="center" vertical="center"/>
    </xf>
    <xf numFmtId="4" fontId="21" fillId="6" borderId="1" xfId="2" applyNumberFormat="1" applyFont="1" applyFill="1" applyBorder="1" applyAlignment="1">
      <alignment horizontal="center" vertical="center"/>
    </xf>
    <xf numFmtId="4" fontId="12" fillId="0" borderId="0" xfId="0" applyNumberFormat="1" applyFont="1" applyAlignment="1">
      <alignment horizontal="center" vertical="top"/>
    </xf>
    <xf numFmtId="4" fontId="12" fillId="0" borderId="0" xfId="0" applyNumberFormat="1" applyFont="1" applyAlignment="1">
      <alignment horizontal="center" vertical="center"/>
    </xf>
    <xf numFmtId="0" fontId="19" fillId="9" borderId="1" xfId="0" applyFont="1" applyFill="1" applyBorder="1" applyAlignment="1">
      <alignment horizontal="center" vertical="top" wrapText="1"/>
    </xf>
    <xf numFmtId="0" fontId="19" fillId="11" borderId="7" xfId="0" applyFont="1" applyFill="1" applyBorder="1" applyAlignment="1">
      <alignment horizontal="center" vertical="top" wrapText="1"/>
    </xf>
    <xf numFmtId="0" fontId="19" fillId="10" borderId="7" xfId="0" applyFont="1" applyFill="1" applyBorder="1" applyAlignment="1">
      <alignment horizontal="center" vertical="top" wrapText="1"/>
    </xf>
    <xf numFmtId="0" fontId="12" fillId="0" borderId="0" xfId="0" applyFont="1" applyAlignment="1">
      <alignment vertical="top"/>
    </xf>
    <xf numFmtId="0" fontId="21" fillId="9" borderId="1" xfId="0" applyFont="1" applyFill="1" applyBorder="1" applyAlignment="1">
      <alignment horizontal="center" vertical="center" wrapText="1"/>
    </xf>
    <xf numFmtId="0" fontId="21" fillId="9" borderId="1" xfId="0" applyFont="1" applyFill="1" applyBorder="1" applyAlignment="1">
      <alignment horizontal="center" vertical="top" wrapText="1"/>
    </xf>
    <xf numFmtId="0" fontId="20" fillId="9" borderId="5" xfId="0" applyFont="1" applyFill="1" applyBorder="1" applyAlignment="1">
      <alignment horizontal="center" vertical="top" wrapText="1"/>
    </xf>
    <xf numFmtId="0" fontId="20" fillId="10" borderId="5" xfId="0" applyFont="1" applyFill="1" applyBorder="1" applyAlignment="1">
      <alignment horizontal="center" vertical="top" wrapText="1"/>
    </xf>
    <xf numFmtId="4" fontId="20" fillId="9" borderId="1" xfId="2" applyNumberFormat="1" applyFont="1" applyFill="1" applyBorder="1" applyAlignment="1">
      <alignment horizontal="center" vertical="center"/>
    </xf>
    <xf numFmtId="4" fontId="20" fillId="9" borderId="5" xfId="0" applyNumberFormat="1" applyFont="1" applyFill="1" applyBorder="1" applyAlignment="1">
      <alignment horizontal="center" vertical="center" wrapText="1"/>
    </xf>
    <xf numFmtId="4" fontId="19" fillId="10" borderId="5" xfId="0" applyNumberFormat="1" applyFont="1" applyFill="1" applyBorder="1" applyAlignment="1">
      <alignment horizontal="center" vertical="center" wrapText="1"/>
    </xf>
    <xf numFmtId="4" fontId="34" fillId="9" borderId="5" xfId="0" applyNumberFormat="1" applyFont="1" applyFill="1" applyBorder="1" applyAlignment="1">
      <alignment horizontal="center" vertical="center" wrapText="1"/>
    </xf>
    <xf numFmtId="0" fontId="21" fillId="7" borderId="1" xfId="0" applyFont="1" applyFill="1" applyBorder="1" applyAlignment="1">
      <alignment horizontal="center" vertical="center" wrapText="1"/>
    </xf>
    <xf numFmtId="0" fontId="12" fillId="7" borderId="1" xfId="0" applyFont="1" applyFill="1" applyBorder="1" applyAlignment="1">
      <alignment horizontal="justify" vertical="center" wrapText="1"/>
    </xf>
    <xf numFmtId="4" fontId="20" fillId="7" borderId="5" xfId="0" applyNumberFormat="1" applyFont="1" applyFill="1" applyBorder="1" applyAlignment="1">
      <alignment horizontal="center" vertical="top" wrapText="1"/>
    </xf>
    <xf numFmtId="4" fontId="19" fillId="10" borderId="5" xfId="0" applyNumberFormat="1" applyFont="1" applyFill="1" applyBorder="1" applyAlignment="1">
      <alignment horizontal="center" vertical="top" wrapText="1"/>
    </xf>
    <xf numFmtId="4" fontId="20" fillId="7" borderId="1" xfId="0" applyNumberFormat="1" applyFont="1" applyFill="1" applyBorder="1" applyAlignment="1">
      <alignment horizontal="center" vertical="center" wrapText="1"/>
    </xf>
    <xf numFmtId="4" fontId="19" fillId="10" borderId="1" xfId="0" applyNumberFormat="1" applyFont="1" applyFill="1" applyBorder="1" applyAlignment="1">
      <alignment horizontal="center" vertical="center" wrapText="1"/>
    </xf>
    <xf numFmtId="4" fontId="20" fillId="9" borderId="5" xfId="0" applyNumberFormat="1" applyFont="1" applyFill="1" applyBorder="1" applyAlignment="1">
      <alignment horizontal="center" vertical="top" wrapText="1"/>
    </xf>
    <xf numFmtId="0" fontId="12" fillId="7" borderId="1" xfId="0" applyFont="1" applyFill="1" applyBorder="1" applyAlignment="1">
      <alignment horizontal="center" vertical="center"/>
    </xf>
    <xf numFmtId="4" fontId="20" fillId="7" borderId="5" xfId="0" applyNumberFormat="1" applyFont="1" applyFill="1" applyBorder="1" applyAlignment="1">
      <alignment horizontal="center" vertical="center" wrapText="1"/>
    </xf>
    <xf numFmtId="4" fontId="34" fillId="7" borderId="1" xfId="0" applyNumberFormat="1" applyFont="1" applyFill="1" applyBorder="1" applyAlignment="1">
      <alignment horizontal="center" vertical="center" wrapText="1"/>
    </xf>
    <xf numFmtId="4" fontId="20" fillId="9" borderId="1" xfId="0" applyNumberFormat="1" applyFont="1" applyFill="1" applyBorder="1" applyAlignment="1">
      <alignment horizontal="center" vertical="center" wrapText="1"/>
    </xf>
    <xf numFmtId="4" fontId="23" fillId="7" borderId="5"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9" fillId="0" borderId="1" xfId="0" applyFont="1" applyBorder="1" applyAlignment="1">
      <alignment horizontal="center" vertical="center" wrapText="1"/>
    </xf>
    <xf numFmtId="4" fontId="36" fillId="17" borderId="1" xfId="2" applyNumberFormat="1" applyFont="1" applyFill="1" applyBorder="1" applyAlignment="1">
      <alignment horizontal="center" vertical="center"/>
    </xf>
    <xf numFmtId="4" fontId="20" fillId="9" borderId="0" xfId="2" applyNumberFormat="1" applyFont="1" applyFill="1" applyAlignment="1">
      <alignment horizontal="center" vertical="center"/>
    </xf>
    <xf numFmtId="4" fontId="37" fillId="17" borderId="1" xfId="2" applyNumberFormat="1" applyFont="1" applyFill="1" applyBorder="1" applyAlignment="1">
      <alignment horizontal="center" vertical="center"/>
    </xf>
    <xf numFmtId="4" fontId="39" fillId="17" borderId="1" xfId="2" applyNumberFormat="1" applyFont="1" applyFill="1" applyBorder="1" applyAlignment="1">
      <alignment horizontal="center" vertical="center"/>
    </xf>
    <xf numFmtId="4" fontId="40" fillId="17" borderId="1" xfId="2" applyNumberFormat="1" applyFont="1" applyFill="1" applyBorder="1" applyAlignment="1">
      <alignment horizontal="center" vertical="center"/>
    </xf>
    <xf numFmtId="0" fontId="10" fillId="0" borderId="10" xfId="0" applyFont="1" applyBorder="1" applyAlignment="1">
      <alignment vertical="top"/>
    </xf>
    <xf numFmtId="0" fontId="10" fillId="9" borderId="0" xfId="0" applyFont="1" applyFill="1" applyAlignment="1">
      <alignment horizontal="left"/>
    </xf>
    <xf numFmtId="0" fontId="10" fillId="0" borderId="0" xfId="0" applyFont="1" applyAlignment="1">
      <alignment horizontal="left"/>
    </xf>
    <xf numFmtId="0" fontId="10" fillId="0" borderId="0" xfId="0" applyFont="1" applyAlignment="1">
      <alignment horizontal="left" wrapText="1"/>
    </xf>
    <xf numFmtId="0" fontId="12" fillId="0" borderId="0" xfId="0" applyFont="1" applyAlignment="1">
      <alignment horizontal="left" wrapText="1"/>
    </xf>
    <xf numFmtId="4" fontId="12" fillId="0" borderId="0" xfId="0" applyNumberFormat="1" applyFont="1" applyAlignment="1">
      <alignment horizontal="left" wrapText="1"/>
    </xf>
    <xf numFmtId="4" fontId="12" fillId="0" borderId="0" xfId="0" applyNumberFormat="1" applyFont="1" applyAlignment="1">
      <alignment horizontal="center" wrapText="1"/>
    </xf>
    <xf numFmtId="0" fontId="10" fillId="9" borderId="0" xfId="0" applyFont="1" applyFill="1" applyAlignment="1">
      <alignment horizontal="left" wrapText="1"/>
    </xf>
    <xf numFmtId="0" fontId="12" fillId="0" borderId="0" xfId="0" applyFont="1" applyAlignment="1">
      <alignment horizontal="justify" vertical="center"/>
    </xf>
    <xf numFmtId="4" fontId="12" fillId="0" borderId="0" xfId="2" applyNumberFormat="1" applyFont="1" applyAlignment="1">
      <alignment horizontal="right"/>
    </xf>
    <xf numFmtId="4" fontId="12" fillId="0" borderId="0" xfId="2" applyNumberFormat="1" applyFont="1" applyAlignment="1">
      <alignment horizontal="center"/>
    </xf>
    <xf numFmtId="0" fontId="0" fillId="9" borderId="0" xfId="0" applyFill="1"/>
    <xf numFmtId="0" fontId="19" fillId="11" borderId="4" xfId="0" applyFont="1" applyFill="1" applyBorder="1" applyAlignment="1">
      <alignment horizontal="center" vertical="top" wrapText="1"/>
    </xf>
    <xf numFmtId="0" fontId="21" fillId="11" borderId="1" xfId="0" applyFont="1" applyFill="1" applyBorder="1" applyAlignment="1">
      <alignment horizontal="center" vertical="top" wrapText="1"/>
    </xf>
    <xf numFmtId="173" fontId="21" fillId="6" borderId="1" xfId="2" applyFont="1" applyFill="1" applyBorder="1" applyAlignment="1">
      <alignment horizontal="center" vertical="top" wrapText="1"/>
    </xf>
    <xf numFmtId="173" fontId="21" fillId="9" borderId="1" xfId="2" applyFont="1" applyFill="1" applyBorder="1" applyAlignment="1">
      <alignment horizontal="center" vertical="top" wrapText="1"/>
    </xf>
    <xf numFmtId="173" fontId="20" fillId="9" borderId="5" xfId="2" applyFont="1" applyFill="1" applyBorder="1" applyAlignment="1">
      <alignment horizontal="center" vertical="top" wrapText="1"/>
    </xf>
    <xf numFmtId="173" fontId="19" fillId="10" borderId="7" xfId="2" applyFont="1" applyFill="1" applyBorder="1" applyAlignment="1">
      <alignment horizontal="center" vertical="top" wrapText="1"/>
    </xf>
    <xf numFmtId="174" fontId="21" fillId="6" borderId="1" xfId="2" applyNumberFormat="1" applyFont="1" applyFill="1" applyBorder="1" applyAlignment="1">
      <alignment horizontal="center" vertical="center" wrapText="1"/>
    </xf>
    <xf numFmtId="174" fontId="21" fillId="9" borderId="1" xfId="2" applyNumberFormat="1" applyFont="1" applyFill="1" applyBorder="1" applyAlignment="1">
      <alignment horizontal="center" vertical="center" wrapText="1"/>
    </xf>
    <xf numFmtId="4" fontId="20" fillId="9" borderId="5" xfId="2" applyNumberFormat="1" applyFont="1" applyFill="1" applyBorder="1" applyAlignment="1">
      <alignment horizontal="center" vertical="center"/>
    </xf>
    <xf numFmtId="174" fontId="20" fillId="9" borderId="5" xfId="2" applyNumberFormat="1" applyFont="1" applyFill="1" applyBorder="1" applyAlignment="1">
      <alignment horizontal="center" vertical="center" wrapText="1"/>
    </xf>
    <xf numFmtId="174" fontId="20" fillId="10" borderId="1" xfId="2" applyNumberFormat="1" applyFont="1" applyFill="1" applyBorder="1" applyAlignment="1">
      <alignment horizontal="center" vertical="center" wrapText="1"/>
    </xf>
    <xf numFmtId="4" fontId="42" fillId="9" borderId="5" xfId="2" applyNumberFormat="1" applyFont="1" applyFill="1" applyBorder="1" applyAlignment="1">
      <alignment horizontal="center" vertical="center"/>
    </xf>
    <xf numFmtId="4" fontId="12" fillId="0" borderId="0" xfId="0" applyNumberFormat="1" applyFont="1"/>
    <xf numFmtId="0" fontId="12" fillId="7" borderId="1" xfId="0" applyFont="1" applyFill="1" applyBorder="1" applyAlignment="1">
      <alignment horizontal="center" vertical="center" wrapText="1"/>
    </xf>
    <xf numFmtId="4" fontId="20" fillId="7" borderId="5" xfId="2" applyNumberFormat="1" applyFont="1" applyFill="1" applyBorder="1" applyAlignment="1">
      <alignment horizontal="center" vertical="top" wrapText="1"/>
    </xf>
    <xf numFmtId="174" fontId="20" fillId="7" borderId="5" xfId="2" applyNumberFormat="1" applyFont="1" applyFill="1" applyBorder="1" applyAlignment="1">
      <alignment horizontal="center" vertical="top" wrapText="1"/>
    </xf>
    <xf numFmtId="4" fontId="20" fillId="7" borderId="5" xfId="2" applyNumberFormat="1" applyFont="1" applyFill="1" applyBorder="1" applyAlignment="1">
      <alignment horizontal="center" vertical="top"/>
    </xf>
    <xf numFmtId="174" fontId="20" fillId="10" borderId="1" xfId="2" applyNumberFormat="1" applyFont="1" applyFill="1" applyBorder="1" applyAlignment="1">
      <alignment horizontal="center" vertical="top" wrapText="1"/>
    </xf>
    <xf numFmtId="4" fontId="20" fillId="7" borderId="1" xfId="2" applyNumberFormat="1" applyFont="1" applyFill="1" applyBorder="1" applyAlignment="1">
      <alignment horizontal="center" vertical="center"/>
    </xf>
    <xf numFmtId="174" fontId="20" fillId="7" borderId="1" xfId="2" applyNumberFormat="1" applyFont="1" applyFill="1" applyBorder="1" applyAlignment="1">
      <alignment horizontal="center" vertical="center" wrapText="1"/>
    </xf>
    <xf numFmtId="4" fontId="42" fillId="7" borderId="1" xfId="2" applyNumberFormat="1" applyFont="1" applyFill="1" applyBorder="1" applyAlignment="1">
      <alignment horizontal="center" vertical="center"/>
    </xf>
    <xf numFmtId="4" fontId="20" fillId="9" borderId="1" xfId="2" applyNumberFormat="1" applyFont="1" applyFill="1" applyBorder="1" applyAlignment="1">
      <alignment horizontal="center" vertical="top"/>
    </xf>
    <xf numFmtId="174" fontId="20" fillId="9" borderId="1" xfId="2" applyNumberFormat="1" applyFont="1" applyFill="1" applyBorder="1" applyAlignment="1">
      <alignment horizontal="center" vertical="top" wrapText="1"/>
    </xf>
    <xf numFmtId="4" fontId="20" fillId="9" borderId="1" xfId="2" applyNumberFormat="1" applyFont="1" applyFill="1" applyBorder="1" applyAlignment="1">
      <alignment horizontal="center" vertical="top" wrapText="1"/>
    </xf>
    <xf numFmtId="174" fontId="20" fillId="9" borderId="1" xfId="2" applyNumberFormat="1" applyFont="1" applyFill="1" applyBorder="1" applyAlignment="1">
      <alignment horizontal="center" vertical="center" wrapText="1"/>
    </xf>
    <xf numFmtId="4" fontId="42" fillId="9" borderId="1" xfId="2" applyNumberFormat="1" applyFont="1" applyFill="1" applyBorder="1" applyAlignment="1">
      <alignment horizontal="center" vertical="center"/>
    </xf>
    <xf numFmtId="4" fontId="20" fillId="7" borderId="1" xfId="2" applyNumberFormat="1" applyFont="1" applyFill="1" applyBorder="1" applyAlignment="1">
      <alignment horizontal="center" vertical="top" wrapText="1"/>
    </xf>
    <xf numFmtId="174" fontId="20" fillId="7" borderId="1" xfId="2" applyNumberFormat="1" applyFont="1" applyFill="1" applyBorder="1" applyAlignment="1">
      <alignment horizontal="center" vertical="top" wrapText="1"/>
    </xf>
    <xf numFmtId="4" fontId="20" fillId="7" borderId="1" xfId="2" applyNumberFormat="1" applyFont="1" applyFill="1" applyBorder="1" applyAlignment="1">
      <alignment horizontal="center" vertical="top"/>
    </xf>
    <xf numFmtId="174" fontId="21" fillId="6" borderId="1" xfId="2" applyNumberFormat="1" applyFont="1" applyFill="1" applyBorder="1" applyAlignment="1">
      <alignment horizontal="center" vertical="center"/>
    </xf>
    <xf numFmtId="174" fontId="21" fillId="9" borderId="1" xfId="2" applyNumberFormat="1" applyFont="1" applyFill="1" applyBorder="1" applyAlignment="1">
      <alignment horizontal="center" vertical="center"/>
    </xf>
    <xf numFmtId="174" fontId="36" fillId="6" borderId="1" xfId="2" applyNumberFormat="1" applyFont="1" applyFill="1" applyBorder="1" applyAlignment="1">
      <alignment horizontal="center" vertical="center" wrapText="1"/>
    </xf>
    <xf numFmtId="0" fontId="41" fillId="9" borderId="0" xfId="0" applyFont="1" applyFill="1" applyAlignment="1">
      <alignment horizontal="left" vertical="center"/>
    </xf>
    <xf numFmtId="173" fontId="12" fillId="0" borderId="0" xfId="2" applyFont="1"/>
    <xf numFmtId="173" fontId="12" fillId="9" borderId="0" xfId="2" applyFont="1" applyFill="1"/>
    <xf numFmtId="0" fontId="47" fillId="0" borderId="0" xfId="0" applyFont="1" applyAlignment="1">
      <alignment horizontal="center" vertical="center"/>
    </xf>
    <xf numFmtId="0" fontId="48" fillId="0" borderId="0" xfId="0" applyFont="1" applyAlignment="1">
      <alignment vertical="center"/>
    </xf>
    <xf numFmtId="0" fontId="48" fillId="0" borderId="0" xfId="0" applyFont="1"/>
    <xf numFmtId="0" fontId="48" fillId="9"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horizontal="center" vertical="center"/>
    </xf>
    <xf numFmtId="0" fontId="48" fillId="0" borderId="0" xfId="0" applyFont="1" applyAlignment="1">
      <alignment vertical="center" wrapText="1"/>
    </xf>
    <xf numFmtId="0" fontId="52" fillId="0" borderId="0" xfId="0" applyFont="1" applyAlignment="1">
      <alignment vertical="center"/>
    </xf>
    <xf numFmtId="0" fontId="57" fillId="0" borderId="0" xfId="0" applyFont="1"/>
    <xf numFmtId="0" fontId="58" fillId="46" borderId="46" xfId="0" applyFont="1" applyFill="1" applyBorder="1" applyAlignment="1">
      <alignment horizontal="center" vertical="center" wrapText="1"/>
    </xf>
    <xf numFmtId="0" fontId="59" fillId="0" borderId="0" xfId="0" applyFont="1" applyAlignment="1">
      <alignment vertical="center"/>
    </xf>
    <xf numFmtId="0" fontId="58" fillId="0" borderId="46" xfId="0" applyFont="1" applyBorder="1" applyAlignment="1">
      <alignment horizontal="justify" vertical="top"/>
    </xf>
    <xf numFmtId="0" fontId="58" fillId="0" borderId="46" xfId="0" applyFont="1" applyBorder="1" applyAlignment="1">
      <alignment horizontal="justify" vertical="top" wrapText="1"/>
    </xf>
    <xf numFmtId="0" fontId="58" fillId="0" borderId="46" xfId="0" applyFont="1" applyBorder="1" applyAlignment="1">
      <alignment vertical="justify" wrapText="1"/>
    </xf>
    <xf numFmtId="0" fontId="64" fillId="41" borderId="38" xfId="0" applyFont="1" applyFill="1" applyBorder="1" applyAlignment="1">
      <alignment horizontal="right" vertical="center" wrapText="1"/>
    </xf>
    <xf numFmtId="0" fontId="67" fillId="42" borderId="38" xfId="0" applyFont="1" applyFill="1" applyBorder="1" applyAlignment="1">
      <alignment vertical="center"/>
    </xf>
    <xf numFmtId="49" fontId="67" fillId="42" borderId="38" xfId="0" applyNumberFormat="1" applyFont="1" applyFill="1" applyBorder="1" applyAlignment="1" applyProtection="1">
      <alignment horizontal="left" vertical="center" wrapText="1"/>
      <protection locked="0"/>
    </xf>
    <xf numFmtId="0" fontId="67" fillId="42" borderId="38" xfId="0" applyFont="1" applyFill="1" applyBorder="1" applyAlignment="1" applyProtection="1">
      <alignment horizontal="center" vertical="center" wrapText="1"/>
      <protection locked="0"/>
    </xf>
    <xf numFmtId="0" fontId="67" fillId="0" borderId="0" xfId="0" applyFont="1" applyAlignment="1">
      <alignment vertical="center"/>
    </xf>
    <xf numFmtId="0" fontId="64" fillId="41" borderId="38" xfId="0" applyFont="1" applyFill="1" applyBorder="1" applyAlignment="1">
      <alignment horizontal="right" vertical="center"/>
    </xf>
    <xf numFmtId="0" fontId="64" fillId="0" borderId="38" xfId="0" applyFont="1" applyBorder="1" applyAlignment="1">
      <alignment vertical="center"/>
    </xf>
    <xf numFmtId="0" fontId="64" fillId="4" borderId="1" xfId="24" applyFont="1">
      <alignment horizontal="center" vertical="center"/>
      <protection locked="0"/>
    </xf>
    <xf numFmtId="0" fontId="64" fillId="0" borderId="0" xfId="0" applyFont="1" applyAlignment="1">
      <alignment horizontal="right" vertical="center" wrapText="1"/>
    </xf>
    <xf numFmtId="0" fontId="67" fillId="0" borderId="0" xfId="0" applyFont="1" applyAlignment="1">
      <alignment horizontal="center" vertical="center" wrapText="1"/>
    </xf>
    <xf numFmtId="0" fontId="67" fillId="0" borderId="0" xfId="0" applyFont="1" applyAlignment="1">
      <alignment horizontal="justify" vertical="center" wrapText="1"/>
    </xf>
    <xf numFmtId="0" fontId="67" fillId="9" borderId="47" xfId="0" applyFont="1" applyFill="1" applyBorder="1" applyAlignment="1">
      <alignment horizontal="center" vertical="center" wrapText="1"/>
    </xf>
    <xf numFmtId="0" fontId="67" fillId="9" borderId="46" xfId="0" applyFont="1" applyFill="1" applyBorder="1" applyAlignment="1">
      <alignment horizontal="center" vertical="center" wrapText="1"/>
    </xf>
    <xf numFmtId="0" fontId="67" fillId="9" borderId="46" xfId="0" applyFont="1" applyFill="1" applyBorder="1" applyAlignment="1">
      <alignment horizontal="center" vertical="center"/>
    </xf>
    <xf numFmtId="0" fontId="48" fillId="36" borderId="0" xfId="0" applyFont="1" applyFill="1" applyAlignment="1">
      <alignment vertical="center"/>
    </xf>
    <xf numFmtId="0" fontId="46" fillId="47" borderId="50" xfId="0" applyFont="1" applyFill="1" applyBorder="1" applyAlignment="1" applyProtection="1">
      <alignment horizontal="center" vertical="top" wrapText="1"/>
      <protection locked="0"/>
    </xf>
    <xf numFmtId="0" fontId="69" fillId="33" borderId="46" xfId="0" applyFont="1" applyFill="1" applyBorder="1" applyAlignment="1">
      <alignment horizontal="justify" vertical="center" wrapText="1" shrinkToFit="1"/>
    </xf>
    <xf numFmtId="0" fontId="67" fillId="36" borderId="9" xfId="0" applyFont="1" applyFill="1" applyBorder="1" applyAlignment="1">
      <alignment horizontal="center" vertical="center" wrapText="1"/>
    </xf>
    <xf numFmtId="0" fontId="71" fillId="33" borderId="46" xfId="0" applyFont="1" applyFill="1" applyBorder="1" applyAlignment="1">
      <alignment horizontal="justify" vertical="center" wrapText="1" shrinkToFit="1"/>
    </xf>
    <xf numFmtId="0" fontId="69" fillId="0" borderId="46" xfId="0" applyFont="1" applyBorder="1" applyAlignment="1">
      <alignment horizontal="justify" vertical="center"/>
    </xf>
    <xf numFmtId="0" fontId="67" fillId="9" borderId="11" xfId="0" applyFont="1" applyFill="1" applyBorder="1" applyAlignment="1">
      <alignment horizontal="center" vertical="center" wrapText="1"/>
    </xf>
    <xf numFmtId="0" fontId="50" fillId="0" borderId="46" xfId="0" applyFont="1" applyBorder="1" applyAlignment="1">
      <alignment horizontal="justify" vertical="top" wrapText="1"/>
    </xf>
    <xf numFmtId="0" fontId="73" fillId="0" borderId="46" xfId="0" applyFont="1" applyBorder="1" applyAlignment="1">
      <alignment horizontal="center" vertical="center"/>
    </xf>
    <xf numFmtId="0" fontId="73" fillId="29" borderId="46" xfId="0" applyFont="1" applyFill="1" applyBorder="1" applyAlignment="1">
      <alignment horizontal="center" vertical="center"/>
    </xf>
    <xf numFmtId="0" fontId="73" fillId="18" borderId="46" xfId="0" applyFont="1" applyFill="1" applyBorder="1" applyAlignment="1">
      <alignment horizontal="center" vertical="center"/>
    </xf>
    <xf numFmtId="10" fontId="73" fillId="0" borderId="46" xfId="0" applyNumberFormat="1" applyFont="1" applyBorder="1" applyAlignment="1" applyProtection="1">
      <alignment horizontal="center" vertical="center"/>
      <protection locked="0"/>
    </xf>
    <xf numFmtId="4" fontId="73" fillId="22" borderId="46" xfId="0" applyNumberFormat="1" applyFont="1" applyFill="1" applyBorder="1" applyAlignment="1">
      <alignment vertical="center"/>
    </xf>
    <xf numFmtId="0" fontId="73" fillId="28" borderId="46" xfId="0" applyFont="1" applyFill="1" applyBorder="1" applyAlignment="1">
      <alignment horizontal="center" vertical="center"/>
    </xf>
    <xf numFmtId="0" fontId="76" fillId="7" borderId="46" xfId="0" applyFont="1" applyFill="1" applyBorder="1" applyAlignment="1">
      <alignment horizontal="center" vertical="center"/>
    </xf>
    <xf numFmtId="167" fontId="73" fillId="20" borderId="46" xfId="0" applyNumberFormat="1" applyFont="1" applyFill="1" applyBorder="1" applyAlignment="1" applyProtection="1">
      <alignment horizontal="center" vertical="center"/>
      <protection locked="0"/>
    </xf>
    <xf numFmtId="10" fontId="73" fillId="20" borderId="46" xfId="0" applyNumberFormat="1" applyFont="1" applyFill="1" applyBorder="1" applyAlignment="1" applyProtection="1">
      <alignment horizontal="center" vertical="center"/>
      <protection locked="0"/>
    </xf>
    <xf numFmtId="10" fontId="73" fillId="23" borderId="50" xfId="0" applyNumberFormat="1" applyFont="1" applyFill="1" applyBorder="1" applyAlignment="1">
      <alignment horizontal="center" vertical="center"/>
    </xf>
    <xf numFmtId="4" fontId="73" fillId="22" borderId="50" xfId="0" applyNumberFormat="1" applyFont="1" applyFill="1" applyBorder="1" applyAlignment="1">
      <alignment horizontal="right" vertical="center"/>
    </xf>
    <xf numFmtId="167" fontId="73" fillId="0" borderId="46" xfId="0" applyNumberFormat="1" applyFont="1" applyBorder="1" applyAlignment="1">
      <alignment horizontal="center" vertical="center"/>
    </xf>
    <xf numFmtId="167" fontId="73" fillId="22" borderId="46" xfId="0" applyNumberFormat="1" applyFont="1" applyFill="1" applyBorder="1" applyAlignment="1">
      <alignment horizontal="center" vertical="center"/>
    </xf>
    <xf numFmtId="4" fontId="73" fillId="22" borderId="46" xfId="0" applyNumberFormat="1" applyFont="1" applyFill="1" applyBorder="1" applyAlignment="1">
      <alignment horizontal="right" vertical="center"/>
    </xf>
    <xf numFmtId="0" fontId="75" fillId="0" borderId="46" xfId="0" applyFont="1" applyBorder="1" applyAlignment="1">
      <alignment horizontal="center" vertical="center" wrapText="1"/>
    </xf>
    <xf numFmtId="168" fontId="75" fillId="0" borderId="46" xfId="0" applyNumberFormat="1" applyFont="1" applyBorder="1" applyAlignment="1">
      <alignment horizontal="center" vertical="center"/>
    </xf>
    <xf numFmtId="4" fontId="75" fillId="0" borderId="46" xfId="0" applyNumberFormat="1" applyFont="1" applyBorder="1" applyAlignment="1">
      <alignment horizontal="center" vertical="center"/>
    </xf>
    <xf numFmtId="0" fontId="76" fillId="22" borderId="46" xfId="0" applyFont="1" applyFill="1" applyBorder="1" applyAlignment="1">
      <alignment horizontal="center" vertical="center"/>
    </xf>
    <xf numFmtId="0" fontId="73" fillId="19" borderId="46" xfId="0" applyFont="1" applyFill="1" applyBorder="1" applyAlignment="1">
      <alignment horizontal="center" vertical="center"/>
    </xf>
    <xf numFmtId="4" fontId="78" fillId="27" borderId="19" xfId="25" applyNumberFormat="1" applyFont="1" applyFill="1" applyBorder="1" applyAlignment="1">
      <alignment horizontal="right" vertical="center" wrapText="1"/>
    </xf>
    <xf numFmtId="4" fontId="73" fillId="18" borderId="46" xfId="0" applyNumberFormat="1" applyFont="1" applyFill="1" applyBorder="1" applyAlignment="1">
      <alignment horizontal="center" vertical="center"/>
    </xf>
    <xf numFmtId="0" fontId="73" fillId="30" borderId="46" xfId="0" applyFont="1" applyFill="1" applyBorder="1" applyAlignment="1">
      <alignment horizontal="center" vertical="center"/>
    </xf>
    <xf numFmtId="4" fontId="73" fillId="25" borderId="46" xfId="0" applyNumberFormat="1" applyFont="1" applyFill="1" applyBorder="1" applyAlignment="1">
      <alignment horizontal="right" vertical="center"/>
    </xf>
    <xf numFmtId="178" fontId="73" fillId="25" borderId="46" xfId="0" applyNumberFormat="1" applyFont="1" applyFill="1" applyBorder="1" applyAlignment="1">
      <alignment horizontal="center" vertical="center"/>
    </xf>
    <xf numFmtId="179" fontId="77" fillId="25" borderId="6" xfId="0" applyNumberFormat="1" applyFont="1" applyFill="1" applyBorder="1" applyAlignment="1">
      <alignment horizontal="center" vertical="center"/>
    </xf>
    <xf numFmtId="0" fontId="73" fillId="0" borderId="13" xfId="0" applyFont="1" applyBorder="1" applyAlignment="1">
      <alignment vertical="center"/>
    </xf>
    <xf numFmtId="0" fontId="73" fillId="0" borderId="14" xfId="0" applyFont="1" applyBorder="1" applyAlignment="1">
      <alignment vertical="center"/>
    </xf>
    <xf numFmtId="167" fontId="77" fillId="0" borderId="46" xfId="0" applyNumberFormat="1" applyFont="1" applyBorder="1" applyAlignment="1">
      <alignment horizontal="center" vertical="center"/>
    </xf>
    <xf numFmtId="0" fontId="73" fillId="0" borderId="47" xfId="0" applyFont="1" applyBorder="1" applyAlignment="1">
      <alignment vertical="center"/>
    </xf>
    <xf numFmtId="0" fontId="73" fillId="0" borderId="48" xfId="0" applyFont="1" applyBorder="1" applyAlignment="1">
      <alignment vertical="center"/>
    </xf>
    <xf numFmtId="0" fontId="73" fillId="0" borderId="49" xfId="0" applyFont="1" applyBorder="1" applyAlignment="1">
      <alignment vertical="center"/>
    </xf>
    <xf numFmtId="167" fontId="73" fillId="0" borderId="49" xfId="0" applyNumberFormat="1" applyFont="1" applyBorder="1" applyAlignment="1">
      <alignment horizontal="center" vertical="center"/>
    </xf>
    <xf numFmtId="4" fontId="73" fillId="23" borderId="46" xfId="0" applyNumberFormat="1" applyFont="1" applyFill="1" applyBorder="1" applyAlignment="1">
      <alignment vertical="center"/>
    </xf>
    <xf numFmtId="49" fontId="73" fillId="0" borderId="46" xfId="0" applyNumberFormat="1" applyFont="1" applyBorder="1" applyAlignment="1">
      <alignment horizontal="center" vertical="center"/>
    </xf>
    <xf numFmtId="4" fontId="73" fillId="18" borderId="46" xfId="0" applyNumberFormat="1" applyFont="1" applyFill="1" applyBorder="1" applyAlignment="1">
      <alignment horizontal="right" vertical="center"/>
    </xf>
    <xf numFmtId="0" fontId="73" fillId="0" borderId="5" xfId="0" applyFont="1" applyBorder="1" applyAlignment="1">
      <alignment horizontal="center" vertical="center"/>
    </xf>
    <xf numFmtId="14" fontId="73" fillId="9" borderId="5" xfId="0" applyNumberFormat="1" applyFont="1" applyFill="1" applyBorder="1" applyAlignment="1">
      <alignment horizontal="center" vertical="center"/>
    </xf>
    <xf numFmtId="0" fontId="73" fillId="0" borderId="1" xfId="0" applyFont="1" applyBorder="1" applyAlignment="1">
      <alignment horizontal="center" vertical="center"/>
    </xf>
    <xf numFmtId="0" fontId="73" fillId="9" borderId="1" xfId="0" applyFont="1" applyFill="1" applyBorder="1" applyAlignment="1">
      <alignment horizontal="center" vertical="center"/>
    </xf>
    <xf numFmtId="4" fontId="73" fillId="18" borderId="47" xfId="0" applyNumberFormat="1" applyFont="1" applyFill="1" applyBorder="1" applyAlignment="1">
      <alignment horizontal="right" vertical="center"/>
    </xf>
    <xf numFmtId="1" fontId="73" fillId="33" borderId="46" xfId="0" applyNumberFormat="1" applyFont="1" applyFill="1" applyBorder="1" applyAlignment="1">
      <alignment horizontal="center" vertical="center"/>
    </xf>
    <xf numFmtId="1" fontId="74" fillId="24" borderId="46" xfId="0" applyNumberFormat="1" applyFont="1" applyFill="1" applyBorder="1" applyAlignment="1">
      <alignment horizontal="center" vertical="top" wrapText="1"/>
    </xf>
    <xf numFmtId="1" fontId="74" fillId="33" borderId="48" xfId="0" applyNumberFormat="1" applyFont="1" applyFill="1" applyBorder="1" applyAlignment="1">
      <alignment horizontal="center" vertical="top" wrapText="1"/>
    </xf>
    <xf numFmtId="0" fontId="74" fillId="26" borderId="46" xfId="0" applyFont="1" applyFill="1" applyBorder="1" applyAlignment="1">
      <alignment horizontal="center" vertical="top" wrapText="1"/>
    </xf>
    <xf numFmtId="0" fontId="73" fillId="33" borderId="46" xfId="0" applyFont="1" applyFill="1" applyBorder="1" applyAlignment="1">
      <alignment horizontal="center" vertical="center"/>
    </xf>
    <xf numFmtId="180" fontId="75" fillId="33" borderId="46" xfId="0" applyNumberFormat="1" applyFont="1" applyFill="1" applyBorder="1" applyAlignment="1">
      <alignment horizontal="right" vertical="center"/>
    </xf>
    <xf numFmtId="0" fontId="76" fillId="0" borderId="46" xfId="0" applyFont="1" applyBorder="1" applyAlignment="1">
      <alignment vertical="center"/>
    </xf>
    <xf numFmtId="0" fontId="73" fillId="33" borderId="50" xfId="0" applyFont="1" applyFill="1" applyBorder="1" applyAlignment="1">
      <alignment vertical="center"/>
    </xf>
    <xf numFmtId="0" fontId="73" fillId="33" borderId="32" xfId="0" applyFont="1" applyFill="1" applyBorder="1" applyAlignment="1">
      <alignment vertical="center"/>
    </xf>
    <xf numFmtId="0" fontId="73" fillId="33" borderId="14" xfId="0" applyFont="1" applyFill="1" applyBorder="1" applyAlignment="1">
      <alignment vertical="center"/>
    </xf>
    <xf numFmtId="0" fontId="73" fillId="0" borderId="15" xfId="0" applyFont="1" applyBorder="1" applyAlignment="1">
      <alignment vertical="center"/>
    </xf>
    <xf numFmtId="0" fontId="78" fillId="27" borderId="56" xfId="25" applyFont="1" applyFill="1" applyBorder="1" applyAlignment="1">
      <alignment horizontal="right" vertical="center" wrapText="1"/>
    </xf>
    <xf numFmtId="4" fontId="78" fillId="27" borderId="24" xfId="25" applyNumberFormat="1" applyFont="1" applyFill="1" applyBorder="1" applyAlignment="1">
      <alignment horizontal="center" vertical="center" wrapText="1"/>
    </xf>
    <xf numFmtId="4" fontId="73" fillId="22" borderId="47" xfId="0" applyNumberFormat="1" applyFont="1" applyFill="1" applyBorder="1" applyAlignment="1">
      <alignment horizontal="right" vertical="center"/>
    </xf>
    <xf numFmtId="0" fontId="73" fillId="0" borderId="46" xfId="0" applyFont="1" applyBorder="1" applyAlignment="1">
      <alignment horizontal="center" vertical="center"/>
    </xf>
    <xf numFmtId="0" fontId="73" fillId="19" borderId="46" xfId="0" applyFont="1" applyFill="1" applyBorder="1" applyAlignment="1">
      <alignment horizontal="center" vertical="center"/>
    </xf>
    <xf numFmtId="0" fontId="73" fillId="18" borderId="46" xfId="0" applyFont="1" applyFill="1" applyBorder="1" applyAlignment="1">
      <alignment horizontal="center" vertical="center"/>
    </xf>
    <xf numFmtId="0" fontId="73" fillId="18" borderId="47" xfId="0" applyFont="1" applyFill="1" applyBorder="1" applyAlignment="1">
      <alignment horizontal="center" vertical="center"/>
    </xf>
    <xf numFmtId="0" fontId="73" fillId="18" borderId="49" xfId="0" applyFont="1" applyFill="1" applyBorder="1" applyAlignment="1">
      <alignment horizontal="center" vertical="center"/>
    </xf>
    <xf numFmtId="0" fontId="76" fillId="0" borderId="50" xfId="0" applyFont="1" applyBorder="1" applyAlignment="1">
      <alignment vertical="center"/>
    </xf>
    <xf numFmtId="167" fontId="73" fillId="22" borderId="50" xfId="0" applyNumberFormat="1" applyFont="1" applyFill="1" applyBorder="1" applyAlignment="1">
      <alignment horizontal="center" vertical="center"/>
    </xf>
    <xf numFmtId="0" fontId="73" fillId="48" borderId="5" xfId="0" applyFont="1" applyFill="1" applyBorder="1" applyAlignment="1">
      <alignment horizontal="center" vertical="center"/>
    </xf>
    <xf numFmtId="1" fontId="73" fillId="26" borderId="46" xfId="0" applyNumberFormat="1" applyFont="1" applyFill="1" applyBorder="1" applyAlignment="1">
      <alignment horizontal="center" vertical="center"/>
    </xf>
    <xf numFmtId="0" fontId="48" fillId="0" borderId="0" xfId="0" applyFont="1" applyAlignment="1"/>
    <xf numFmtId="0" fontId="51" fillId="0" borderId="0" xfId="0" applyFont="1" applyAlignment="1" applyProtection="1">
      <alignment vertical="center"/>
      <protection locked="0"/>
    </xf>
    <xf numFmtId="0" fontId="51" fillId="0" borderId="0" xfId="0" applyFont="1" applyProtection="1">
      <protection locked="0"/>
    </xf>
    <xf numFmtId="0" fontId="51" fillId="0" borderId="0" xfId="0" applyFont="1" applyAlignment="1" applyProtection="1">
      <alignment horizontal="justify" vertical="justify"/>
      <protection locked="0"/>
    </xf>
    <xf numFmtId="0" fontId="51" fillId="0" borderId="0" xfId="0" applyFont="1" applyAlignment="1">
      <alignment vertical="center"/>
    </xf>
    <xf numFmtId="0" fontId="50" fillId="7" borderId="46" xfId="0" applyFont="1" applyFill="1" applyBorder="1" applyAlignment="1">
      <alignment horizontal="center" vertical="top" wrapText="1"/>
    </xf>
    <xf numFmtId="0" fontId="50" fillId="18" borderId="49" xfId="0" applyFont="1" applyFill="1" applyBorder="1" applyAlignment="1">
      <alignment horizontal="center" vertical="top" wrapText="1"/>
    </xf>
    <xf numFmtId="0" fontId="50" fillId="0" borderId="0" xfId="0" applyFont="1" applyAlignment="1" applyProtection="1">
      <alignment horizontal="center" vertical="center"/>
      <protection locked="0"/>
    </xf>
    <xf numFmtId="49" fontId="51" fillId="0" borderId="0" xfId="0" applyNumberFormat="1" applyFont="1" applyAlignment="1" applyProtection="1">
      <alignment horizontal="center" vertical="center"/>
      <protection locked="0"/>
    </xf>
    <xf numFmtId="10" fontId="51" fillId="0" borderId="0" xfId="3" applyNumberFormat="1" applyFont="1" applyBorder="1" applyAlignment="1" applyProtection="1">
      <alignment horizontal="center" vertical="center"/>
      <protection locked="0"/>
    </xf>
    <xf numFmtId="0" fontId="51" fillId="9" borderId="13" xfId="0" applyFont="1" applyFill="1" applyBorder="1" applyAlignment="1">
      <alignment horizontal="center" vertical="center" wrapText="1"/>
    </xf>
    <xf numFmtId="0" fontId="51" fillId="0" borderId="0" xfId="0" applyFont="1"/>
    <xf numFmtId="0" fontId="50" fillId="0" borderId="0" xfId="0" applyFont="1" applyAlignment="1" applyProtection="1">
      <alignment horizontal="right" vertical="center"/>
      <protection locked="0"/>
    </xf>
    <xf numFmtId="10" fontId="50" fillId="0" borderId="0" xfId="3" applyNumberFormat="1" applyFont="1" applyBorder="1" applyAlignment="1" applyProtection="1">
      <alignment horizontal="center" vertical="center"/>
      <protection locked="0"/>
    </xf>
    <xf numFmtId="0" fontId="51" fillId="38" borderId="46" xfId="0" applyFont="1" applyFill="1" applyBorder="1" applyAlignment="1">
      <alignment horizontal="center" vertical="center" wrapText="1"/>
    </xf>
    <xf numFmtId="10" fontId="51" fillId="0" borderId="0" xfId="3" applyNumberFormat="1" applyFont="1" applyAlignment="1" applyProtection="1">
      <alignment horizontal="center" vertical="center"/>
    </xf>
    <xf numFmtId="0" fontId="51" fillId="0" borderId="0" xfId="0" applyFont="1" applyAlignment="1" applyProtection="1">
      <alignment horizontal="center" vertical="center"/>
      <protection locked="0"/>
    </xf>
    <xf numFmtId="0" fontId="50" fillId="7" borderId="29" xfId="0" applyFont="1" applyFill="1" applyBorder="1" applyAlignment="1">
      <alignment horizontal="center" vertical="center" wrapText="1"/>
    </xf>
    <xf numFmtId="0" fontId="50" fillId="19" borderId="47" xfId="0" applyFont="1" applyFill="1" applyBorder="1" applyAlignment="1">
      <alignment horizontal="center" vertical="center" wrapText="1"/>
    </xf>
    <xf numFmtId="0" fontId="50" fillId="19" borderId="46" xfId="0" applyFont="1" applyFill="1" applyBorder="1" applyAlignment="1">
      <alignment horizontal="center" vertical="center" wrapText="1"/>
    </xf>
    <xf numFmtId="0" fontId="51" fillId="50" borderId="46" xfId="0" applyFont="1" applyFill="1" applyBorder="1" applyAlignment="1">
      <alignment vertical="center" wrapText="1"/>
    </xf>
    <xf numFmtId="4" fontId="50" fillId="51" borderId="13" xfId="0" applyNumberFormat="1" applyFont="1" applyFill="1" applyBorder="1" applyAlignment="1">
      <alignment vertical="center" wrapText="1"/>
    </xf>
    <xf numFmtId="4" fontId="50" fillId="51" borderId="37" xfId="0" applyNumberFormat="1" applyFont="1" applyFill="1" applyBorder="1" applyAlignment="1">
      <alignment horizontal="right" vertical="center" wrapText="1"/>
    </xf>
    <xf numFmtId="0" fontId="51" fillId="49" borderId="46" xfId="0" applyFont="1" applyFill="1" applyBorder="1" applyAlignment="1">
      <alignment horizontal="center" vertical="center" wrapText="1"/>
    </xf>
    <xf numFmtId="4" fontId="54" fillId="35" borderId="31" xfId="0" applyNumberFormat="1" applyFont="1" applyFill="1" applyBorder="1" applyAlignment="1">
      <alignment horizontal="center" vertical="center" wrapText="1"/>
    </xf>
    <xf numFmtId="0" fontId="50" fillId="50" borderId="46" xfId="0" applyFont="1" applyFill="1" applyBorder="1" applyAlignment="1">
      <alignment horizontal="center" vertical="center" wrapText="1"/>
    </xf>
    <xf numFmtId="0" fontId="81" fillId="35" borderId="54" xfId="0" applyFont="1" applyFill="1" applyBorder="1" applyAlignment="1">
      <alignment horizontal="center" vertical="top" wrapText="1"/>
    </xf>
    <xf numFmtId="0" fontId="81" fillId="35" borderId="46" xfId="0" applyFont="1" applyFill="1" applyBorder="1" applyAlignment="1">
      <alignment horizontal="center" vertical="top" wrapText="1"/>
    </xf>
    <xf numFmtId="0" fontId="51" fillId="49" borderId="46" xfId="0" applyFont="1" applyFill="1" applyBorder="1" applyAlignment="1">
      <alignment horizontal="justify" vertical="center" wrapText="1"/>
    </xf>
    <xf numFmtId="0" fontId="51" fillId="38" borderId="46" xfId="0" applyFont="1" applyFill="1" applyBorder="1" applyAlignment="1">
      <alignment horizontal="justify" vertical="center" wrapText="1"/>
    </xf>
    <xf numFmtId="0" fontId="74" fillId="20" borderId="46" xfId="0" applyFont="1" applyFill="1" applyBorder="1" applyAlignment="1">
      <alignment horizontal="center" vertical="center" wrapText="1"/>
    </xf>
    <xf numFmtId="0" fontId="73" fillId="0" borderId="4" xfId="0" applyFont="1" applyBorder="1" applyAlignment="1">
      <alignment horizontal="center" vertical="center"/>
    </xf>
    <xf numFmtId="0" fontId="73" fillId="9" borderId="4" xfId="0" applyFont="1" applyFill="1" applyBorder="1" applyAlignment="1">
      <alignment horizontal="center" vertical="center"/>
    </xf>
    <xf numFmtId="166" fontId="73" fillId="33" borderId="46" xfId="0" applyNumberFormat="1" applyFont="1" applyFill="1" applyBorder="1" applyAlignment="1">
      <alignment horizontal="center" vertical="center" wrapText="1"/>
    </xf>
    <xf numFmtId="166" fontId="73" fillId="33" borderId="46" xfId="0" applyNumberFormat="1" applyFont="1" applyFill="1" applyBorder="1" applyAlignment="1">
      <alignment horizontal="right" vertical="center"/>
    </xf>
    <xf numFmtId="166" fontId="73" fillId="52" borderId="46" xfId="0" applyNumberFormat="1" applyFont="1" applyFill="1" applyBorder="1" applyAlignment="1">
      <alignment horizontal="right" vertical="center"/>
    </xf>
    <xf numFmtId="14" fontId="73" fillId="33" borderId="46" xfId="0" applyNumberFormat="1" applyFont="1" applyFill="1" applyBorder="1" applyAlignment="1">
      <alignment horizontal="right" vertical="center"/>
    </xf>
    <xf numFmtId="1" fontId="73" fillId="33" borderId="46" xfId="0" applyNumberFormat="1" applyFont="1" applyFill="1" applyBorder="1" applyAlignment="1">
      <alignment horizontal="right" vertical="center"/>
    </xf>
    <xf numFmtId="1" fontId="74" fillId="33" borderId="46" xfId="0" applyNumberFormat="1" applyFont="1" applyFill="1" applyBorder="1" applyAlignment="1">
      <alignment horizontal="center" vertical="center" wrapText="1"/>
    </xf>
    <xf numFmtId="4" fontId="73" fillId="52" borderId="46" xfId="0" applyNumberFormat="1" applyFont="1" applyFill="1" applyBorder="1" applyAlignment="1">
      <alignment vertical="center"/>
    </xf>
    <xf numFmtId="4" fontId="73" fillId="33" borderId="46" xfId="0" applyNumberFormat="1" applyFont="1" applyFill="1" applyBorder="1" applyAlignment="1">
      <alignment vertical="center"/>
    </xf>
    <xf numFmtId="4" fontId="73" fillId="33" borderId="46" xfId="0" applyNumberFormat="1" applyFont="1" applyFill="1" applyBorder="1" applyAlignment="1">
      <alignment horizontal="right" vertical="center"/>
    </xf>
    <xf numFmtId="167" fontId="74" fillId="52" borderId="46" xfId="0" applyNumberFormat="1" applyFont="1" applyFill="1" applyBorder="1" applyAlignment="1">
      <alignment horizontal="center" vertical="center"/>
    </xf>
    <xf numFmtId="167" fontId="74" fillId="0" borderId="46" xfId="0" applyNumberFormat="1" applyFont="1" applyBorder="1" applyAlignment="1">
      <alignment horizontal="center" vertical="center"/>
    </xf>
    <xf numFmtId="4" fontId="73" fillId="52" borderId="46" xfId="0" applyNumberFormat="1" applyFont="1" applyFill="1" applyBorder="1" applyAlignment="1">
      <alignment horizontal="right" vertical="center"/>
    </xf>
    <xf numFmtId="4" fontId="74" fillId="18" borderId="46" xfId="0" applyNumberFormat="1" applyFont="1" applyFill="1" applyBorder="1" applyAlignment="1">
      <alignment horizontal="right" vertical="center"/>
    </xf>
    <xf numFmtId="167" fontId="73" fillId="52" borderId="46" xfId="0" applyNumberFormat="1" applyFont="1" applyFill="1" applyBorder="1" applyAlignment="1">
      <alignment horizontal="center" vertical="center"/>
    </xf>
    <xf numFmtId="167" fontId="73" fillId="33" borderId="46" xfId="0" applyNumberFormat="1" applyFont="1" applyFill="1" applyBorder="1" applyAlignment="1" applyProtection="1">
      <alignment horizontal="center" vertical="center"/>
      <protection locked="0"/>
    </xf>
    <xf numFmtId="167" fontId="73" fillId="52" borderId="6" xfId="0" applyNumberFormat="1" applyFont="1" applyFill="1" applyBorder="1" applyAlignment="1">
      <alignment horizontal="center" vertical="center"/>
    </xf>
    <xf numFmtId="167" fontId="77" fillId="52" borderId="46" xfId="0" applyNumberFormat="1" applyFont="1" applyFill="1" applyBorder="1" applyAlignment="1">
      <alignment horizontal="center" vertical="center"/>
    </xf>
    <xf numFmtId="178" fontId="73" fillId="25" borderId="50" xfId="0" applyNumberFormat="1" applyFont="1" applyFill="1" applyBorder="1" applyAlignment="1">
      <alignment horizontal="center" vertical="center"/>
    </xf>
    <xf numFmtId="179" fontId="77" fillId="25" borderId="8" xfId="0" applyNumberFormat="1" applyFont="1" applyFill="1" applyBorder="1" applyAlignment="1">
      <alignment horizontal="center" vertical="center"/>
    </xf>
    <xf numFmtId="4" fontId="73" fillId="33" borderId="50" xfId="0" applyNumberFormat="1" applyFont="1" applyFill="1" applyBorder="1" applyAlignment="1">
      <alignment horizontal="right" vertical="center"/>
    </xf>
    <xf numFmtId="4" fontId="81" fillId="20" borderId="46" xfId="0" applyNumberFormat="1" applyFont="1" applyFill="1" applyBorder="1" applyAlignment="1">
      <alignment horizontal="right" vertical="center"/>
    </xf>
    <xf numFmtId="0" fontId="73" fillId="55" borderId="46" xfId="0" applyFont="1" applyFill="1" applyBorder="1" applyAlignment="1">
      <alignment horizontal="center" vertical="center" wrapText="1"/>
    </xf>
    <xf numFmtId="0" fontId="78" fillId="53" borderId="30" xfId="25" applyFont="1" applyFill="1" applyBorder="1" applyAlignment="1">
      <alignment horizontal="right" vertical="center" wrapText="1"/>
    </xf>
    <xf numFmtId="1" fontId="74" fillId="24" borderId="59" xfId="0" applyNumberFormat="1" applyFont="1" applyFill="1" applyBorder="1" applyAlignment="1">
      <alignment horizontal="center" vertical="center" wrapText="1"/>
    </xf>
    <xf numFmtId="1" fontId="74" fillId="33" borderId="0" xfId="0" applyNumberFormat="1" applyFont="1" applyFill="1" applyBorder="1" applyAlignment="1">
      <alignment horizontal="center" vertical="center" wrapText="1"/>
    </xf>
    <xf numFmtId="0" fontId="74" fillId="26" borderId="59" xfId="0" applyFont="1" applyFill="1" applyBorder="1" applyAlignment="1">
      <alignment horizontal="center" vertical="center" wrapText="1"/>
    </xf>
    <xf numFmtId="0" fontId="73" fillId="36" borderId="5" xfId="0" applyFont="1" applyFill="1" applyBorder="1" applyAlignment="1">
      <alignment vertical="center"/>
    </xf>
    <xf numFmtId="0" fontId="73" fillId="0" borderId="31" xfId="0" applyFont="1" applyBorder="1" applyAlignment="1">
      <alignment horizontal="center" vertical="center"/>
    </xf>
    <xf numFmtId="0" fontId="73" fillId="56" borderId="5" xfId="0" applyFont="1" applyFill="1" applyBorder="1" applyAlignment="1">
      <alignment horizontal="center" vertical="center"/>
    </xf>
    <xf numFmtId="1" fontId="73" fillId="24" borderId="46" xfId="0" applyNumberFormat="1" applyFont="1" applyFill="1" applyBorder="1" applyAlignment="1">
      <alignment horizontal="center" vertical="center"/>
    </xf>
    <xf numFmtId="4" fontId="73" fillId="33" borderId="47" xfId="0" applyNumberFormat="1" applyFont="1" applyFill="1" applyBorder="1" applyAlignment="1">
      <alignment horizontal="right" vertical="center"/>
    </xf>
    <xf numFmtId="4" fontId="73" fillId="22" borderId="51" xfId="0" applyNumberFormat="1" applyFont="1" applyFill="1" applyBorder="1" applyAlignment="1">
      <alignment horizontal="right" vertical="center"/>
    </xf>
    <xf numFmtId="4" fontId="73" fillId="33" borderId="49" xfId="0" applyNumberFormat="1" applyFont="1" applyFill="1" applyBorder="1" applyAlignment="1">
      <alignment horizontal="right" vertical="center"/>
    </xf>
    <xf numFmtId="4" fontId="73" fillId="22" borderId="53" xfId="0" applyNumberFormat="1" applyFont="1" applyFill="1" applyBorder="1" applyAlignment="1">
      <alignment horizontal="right" vertical="center"/>
    </xf>
    <xf numFmtId="167" fontId="74" fillId="20" borderId="46" xfId="0" applyNumberFormat="1" applyFont="1" applyFill="1" applyBorder="1" applyAlignment="1">
      <alignment horizontal="center" vertical="center"/>
    </xf>
    <xf numFmtId="168" fontId="75" fillId="0" borderId="46" xfId="0" applyNumberFormat="1" applyFont="1" applyBorder="1" applyAlignment="1">
      <alignment horizontal="right" vertical="center"/>
    </xf>
    <xf numFmtId="4" fontId="78" fillId="27" borderId="54" xfId="25" applyNumberFormat="1" applyFont="1" applyFill="1" applyBorder="1" applyAlignment="1">
      <alignment horizontal="center" vertical="center" wrapText="1"/>
    </xf>
    <xf numFmtId="4" fontId="78" fillId="27" borderId="60" xfId="25" applyNumberFormat="1" applyFont="1" applyFill="1" applyBorder="1" applyAlignment="1">
      <alignment horizontal="right" vertical="center" wrapText="1"/>
    </xf>
    <xf numFmtId="4" fontId="81" fillId="24" borderId="46" xfId="0" applyNumberFormat="1" applyFont="1" applyFill="1" applyBorder="1" applyAlignment="1">
      <alignment horizontal="right" vertical="center"/>
    </xf>
    <xf numFmtId="4" fontId="58" fillId="26" borderId="31" xfId="0" applyNumberFormat="1" applyFont="1" applyFill="1" applyBorder="1" applyAlignment="1">
      <alignment horizontal="right" vertical="center"/>
    </xf>
    <xf numFmtId="14" fontId="73" fillId="9" borderId="46" xfId="0" applyNumberFormat="1" applyFont="1" applyFill="1" applyBorder="1" applyAlignment="1">
      <alignment horizontal="center" vertical="center"/>
    </xf>
    <xf numFmtId="0" fontId="73" fillId="9" borderId="46" xfId="0" applyFont="1" applyFill="1" applyBorder="1" applyAlignment="1">
      <alignment horizontal="center" vertical="center"/>
    </xf>
    <xf numFmtId="4" fontId="78" fillId="27" borderId="22" xfId="25" applyNumberFormat="1" applyFont="1" applyFill="1" applyBorder="1" applyAlignment="1">
      <alignment horizontal="center" vertical="center" wrapText="1"/>
    </xf>
    <xf numFmtId="179" fontId="77" fillId="25" borderId="46" xfId="0" applyNumberFormat="1" applyFont="1" applyFill="1" applyBorder="1" applyAlignment="1">
      <alignment horizontal="center" vertical="center"/>
    </xf>
    <xf numFmtId="4" fontId="56" fillId="33" borderId="31" xfId="0" applyNumberFormat="1" applyFont="1" applyFill="1" applyBorder="1" applyAlignment="1">
      <alignment horizontal="center" vertical="center"/>
    </xf>
    <xf numFmtId="4" fontId="56" fillId="20" borderId="31" xfId="0" applyNumberFormat="1" applyFont="1" applyFill="1" applyBorder="1" applyAlignment="1">
      <alignment horizontal="center" vertical="center"/>
    </xf>
    <xf numFmtId="0" fontId="46" fillId="47" borderId="51" xfId="0" applyFont="1" applyFill="1" applyBorder="1" applyAlignment="1" applyProtection="1">
      <alignment horizontal="center" vertical="top" wrapText="1"/>
      <protection locked="0"/>
    </xf>
    <xf numFmtId="4" fontId="69" fillId="33" borderId="54" xfId="2" applyNumberFormat="1" applyFont="1" applyFill="1" applyBorder="1" applyAlignment="1">
      <alignment horizontal="center" vertical="center"/>
    </xf>
    <xf numFmtId="0" fontId="49" fillId="20" borderId="31" xfId="0" applyFont="1" applyFill="1" applyBorder="1" applyAlignment="1">
      <alignment horizontal="center" vertical="top" wrapText="1"/>
    </xf>
    <xf numFmtId="4" fontId="85" fillId="20" borderId="31" xfId="0" applyNumberFormat="1" applyFont="1" applyFill="1" applyBorder="1" applyAlignment="1">
      <alignment horizontal="center" vertical="center"/>
    </xf>
    <xf numFmtId="0" fontId="49" fillId="18" borderId="31" xfId="0" applyFont="1" applyFill="1" applyBorder="1" applyAlignment="1">
      <alignment horizontal="center" vertical="top" wrapText="1"/>
    </xf>
    <xf numFmtId="0" fontId="51" fillId="9" borderId="29" xfId="0" applyFont="1" applyFill="1" applyBorder="1" applyAlignment="1">
      <alignment horizontal="justify" vertical="center" wrapText="1"/>
    </xf>
    <xf numFmtId="0" fontId="51" fillId="50" borderId="46" xfId="0" applyFont="1" applyFill="1" applyBorder="1" applyAlignment="1">
      <alignment horizontal="center" vertical="center" wrapText="1"/>
    </xf>
    <xf numFmtId="4" fontId="78" fillId="53" borderId="19" xfId="25" applyNumberFormat="1" applyFont="1" applyFill="1" applyBorder="1" applyAlignment="1">
      <alignment horizontal="center" vertical="center" wrapText="1"/>
    </xf>
    <xf numFmtId="4" fontId="78" fillId="53" borderId="19" xfId="25" applyNumberFormat="1" applyFont="1" applyFill="1" applyBorder="1" applyAlignment="1">
      <alignment horizontal="right" vertical="center" wrapText="1"/>
    </xf>
    <xf numFmtId="0" fontId="78" fillId="27" borderId="19" xfId="25" applyFont="1" applyFill="1" applyBorder="1" applyAlignment="1">
      <alignment horizontal="right" vertical="center" wrapText="1"/>
    </xf>
    <xf numFmtId="1" fontId="74" fillId="20" borderId="50" xfId="0" applyNumberFormat="1" applyFont="1" applyFill="1" applyBorder="1" applyAlignment="1">
      <alignment horizontal="center" vertical="center" wrapText="1"/>
    </xf>
    <xf numFmtId="1" fontId="74" fillId="20" borderId="46" xfId="0" applyNumberFormat="1" applyFont="1" applyFill="1" applyBorder="1" applyAlignment="1">
      <alignment horizontal="center" vertical="center" wrapText="1"/>
    </xf>
    <xf numFmtId="4" fontId="51" fillId="31" borderId="46" xfId="0" applyNumberFormat="1" applyFont="1" applyFill="1" applyBorder="1" applyAlignment="1">
      <alignment horizontal="center" vertical="center" wrapText="1"/>
    </xf>
    <xf numFmtId="4" fontId="50" fillId="49" borderId="46" xfId="0" applyNumberFormat="1" applyFont="1" applyFill="1" applyBorder="1" applyAlignment="1">
      <alignment horizontal="center" vertical="center" wrapText="1"/>
    </xf>
    <xf numFmtId="4" fontId="50" fillId="9" borderId="13" xfId="0" applyNumberFormat="1" applyFont="1" applyFill="1" applyBorder="1" applyAlignment="1">
      <alignment horizontal="center" vertical="center" wrapText="1"/>
    </xf>
    <xf numFmtId="4" fontId="50" fillId="38" borderId="46" xfId="0" applyNumberFormat="1" applyFont="1" applyFill="1" applyBorder="1" applyAlignment="1">
      <alignment horizontal="center" vertical="center" wrapText="1"/>
    </xf>
    <xf numFmtId="4" fontId="51" fillId="50" borderId="46" xfId="0" applyNumberFormat="1" applyFont="1" applyFill="1" applyBorder="1" applyAlignment="1">
      <alignment horizontal="center" vertical="center" wrapText="1"/>
    </xf>
    <xf numFmtId="4" fontId="81" fillId="18" borderId="49" xfId="0" applyNumberFormat="1" applyFont="1" applyFill="1" applyBorder="1" applyAlignment="1">
      <alignment horizontal="right" vertical="center" wrapText="1"/>
    </xf>
    <xf numFmtId="4" fontId="51" fillId="0" borderId="0" xfId="3" applyNumberFormat="1" applyFont="1" applyBorder="1" applyAlignment="1" applyProtection="1">
      <alignment horizontal="center" vertical="center"/>
    </xf>
    <xf numFmtId="4" fontId="51" fillId="0" borderId="0" xfId="0" applyNumberFormat="1" applyFont="1" applyAlignment="1">
      <alignment vertical="center"/>
    </xf>
    <xf numFmtId="4" fontId="81" fillId="18" borderId="53" xfId="0" applyNumberFormat="1" applyFont="1" applyFill="1" applyBorder="1" applyAlignment="1">
      <alignment horizontal="right" vertical="center" wrapText="1"/>
    </xf>
    <xf numFmtId="4" fontId="50" fillId="39" borderId="62" xfId="0" applyNumberFormat="1" applyFont="1" applyFill="1" applyBorder="1" applyAlignment="1">
      <alignment horizontal="right" vertical="center" wrapText="1"/>
    </xf>
    <xf numFmtId="4" fontId="82" fillId="21" borderId="63" xfId="0" applyNumberFormat="1" applyFont="1" applyFill="1" applyBorder="1" applyAlignment="1">
      <alignment horizontal="right" vertical="center"/>
    </xf>
    <xf numFmtId="4" fontId="81" fillId="20" borderId="49" xfId="0" applyNumberFormat="1" applyFont="1" applyFill="1" applyBorder="1" applyAlignment="1">
      <alignment horizontal="right" vertical="center"/>
    </xf>
    <xf numFmtId="49" fontId="73" fillId="0" borderId="50" xfId="0" applyNumberFormat="1" applyFont="1" applyBorder="1" applyAlignment="1">
      <alignment horizontal="center" vertical="center"/>
    </xf>
    <xf numFmtId="4" fontId="86" fillId="20" borderId="49" xfId="0" applyNumberFormat="1" applyFont="1" applyFill="1" applyBorder="1" applyAlignment="1">
      <alignment horizontal="right" vertical="center" wrapText="1"/>
    </xf>
    <xf numFmtId="4" fontId="86" fillId="20" borderId="53" xfId="0" applyNumberFormat="1" applyFont="1" applyFill="1" applyBorder="1" applyAlignment="1">
      <alignment horizontal="right" vertical="center" wrapText="1"/>
    </xf>
    <xf numFmtId="0" fontId="67" fillId="0" borderId="0" xfId="0" applyFont="1" applyAlignment="1">
      <alignment horizontal="center" vertical="center"/>
    </xf>
    <xf numFmtId="0" fontId="55" fillId="0" borderId="0" xfId="0" applyFont="1" applyAlignment="1">
      <alignment horizontal="center" vertical="center"/>
    </xf>
    <xf numFmtId="0" fontId="64" fillId="0" borderId="0" xfId="0" applyFont="1" applyAlignment="1">
      <alignment horizontal="justify" vertical="center" wrapText="1"/>
    </xf>
    <xf numFmtId="0" fontId="66" fillId="40" borderId="38" xfId="0" applyFont="1" applyFill="1" applyBorder="1" applyAlignment="1">
      <alignment horizontal="center" vertical="center"/>
    </xf>
    <xf numFmtId="0" fontId="64" fillId="0" borderId="0" xfId="0" applyFont="1" applyAlignment="1">
      <alignment horizontal="center" vertical="center"/>
    </xf>
    <xf numFmtId="0" fontId="64" fillId="41" borderId="38" xfId="0" applyFont="1" applyFill="1" applyBorder="1" applyAlignment="1">
      <alignment horizontal="center" vertical="center"/>
    </xf>
    <xf numFmtId="0" fontId="67" fillId="42" borderId="38" xfId="0" applyFont="1" applyFill="1" applyBorder="1" applyAlignment="1">
      <alignment vertical="center"/>
    </xf>
    <xf numFmtId="49" fontId="67" fillId="42" borderId="39" xfId="0" applyNumberFormat="1" applyFont="1" applyFill="1" applyBorder="1" applyAlignment="1" applyProtection="1">
      <alignment horizontal="center" vertical="center" wrapText="1"/>
      <protection locked="0"/>
    </xf>
    <xf numFmtId="49" fontId="67" fillId="42" borderId="40" xfId="0" applyNumberFormat="1" applyFont="1" applyFill="1" applyBorder="1" applyAlignment="1" applyProtection="1">
      <alignment horizontal="center" vertical="center" wrapText="1"/>
      <protection locked="0"/>
    </xf>
    <xf numFmtId="49" fontId="67" fillId="42" borderId="41" xfId="0" applyNumberFormat="1" applyFont="1" applyFill="1" applyBorder="1" applyAlignment="1" applyProtection="1">
      <alignment horizontal="center" vertical="center" wrapText="1"/>
      <protection locked="0"/>
    </xf>
    <xf numFmtId="0" fontId="67" fillId="42" borderId="39" xfId="0" applyFont="1" applyFill="1" applyBorder="1" applyAlignment="1">
      <alignment horizontal="center" vertical="center"/>
    </xf>
    <xf numFmtId="0" fontId="67" fillId="42" borderId="40" xfId="0" applyFont="1" applyFill="1" applyBorder="1" applyAlignment="1">
      <alignment horizontal="center" vertical="center"/>
    </xf>
    <xf numFmtId="0" fontId="67" fillId="42" borderId="41" xfId="0" applyFont="1" applyFill="1" applyBorder="1" applyAlignment="1">
      <alignment horizontal="center" vertical="center"/>
    </xf>
    <xf numFmtId="0" fontId="64" fillId="41" borderId="39" xfId="0" applyFont="1" applyFill="1" applyBorder="1" applyAlignment="1">
      <alignment horizontal="right" vertical="center" wrapText="1"/>
    </xf>
    <xf numFmtId="0" fontId="64" fillId="41" borderId="41" xfId="0" applyFont="1" applyFill="1" applyBorder="1" applyAlignment="1">
      <alignment horizontal="right" vertical="center" wrapText="1"/>
    </xf>
    <xf numFmtId="0" fontId="64" fillId="43" borderId="38" xfId="0" applyFont="1" applyFill="1" applyBorder="1" applyAlignment="1">
      <alignment horizontal="center" vertical="center"/>
    </xf>
    <xf numFmtId="0" fontId="65" fillId="0" borderId="38" xfId="0" applyFont="1" applyBorder="1" applyAlignment="1">
      <alignment horizontal="justify" vertical="center"/>
    </xf>
    <xf numFmtId="0" fontId="64" fillId="41" borderId="38" xfId="0" applyFont="1" applyFill="1" applyBorder="1" applyAlignment="1">
      <alignment horizontal="center" vertical="center" wrapText="1"/>
    </xf>
    <xf numFmtId="0" fontId="67" fillId="42" borderId="38" xfId="0" applyFont="1" applyFill="1" applyBorder="1" applyAlignment="1">
      <alignment horizontal="center" vertical="center"/>
    </xf>
    <xf numFmtId="0" fontId="67" fillId="42" borderId="39" xfId="0" applyFont="1" applyFill="1" applyBorder="1" applyAlignment="1">
      <alignment horizontal="center"/>
    </xf>
    <xf numFmtId="0" fontId="67" fillId="42" borderId="40" xfId="0" applyFont="1" applyFill="1" applyBorder="1" applyAlignment="1">
      <alignment horizontal="center"/>
    </xf>
    <xf numFmtId="0" fontId="67" fillId="42" borderId="41" xfId="0" applyFont="1" applyFill="1" applyBorder="1" applyAlignment="1">
      <alignment horizontal="center"/>
    </xf>
    <xf numFmtId="0" fontId="67" fillId="0" borderId="39" xfId="0" applyFont="1" applyBorder="1" applyAlignment="1">
      <alignment horizontal="center" vertical="center"/>
    </xf>
    <xf numFmtId="0" fontId="67" fillId="0" borderId="40" xfId="0" applyFont="1" applyBorder="1" applyAlignment="1">
      <alignment horizontal="center" vertical="center"/>
    </xf>
    <xf numFmtId="0" fontId="67" fillId="0" borderId="41" xfId="0" applyFont="1" applyBorder="1" applyAlignment="1">
      <alignment horizontal="center" vertical="center"/>
    </xf>
    <xf numFmtId="0" fontId="67" fillId="0" borderId="38" xfId="0" applyFont="1" applyBorder="1" applyAlignment="1">
      <alignment horizontal="center" vertical="center"/>
    </xf>
    <xf numFmtId="0" fontId="64" fillId="0" borderId="38" xfId="20" applyNumberFormat="1" applyFont="1" applyBorder="1" applyProtection="1">
      <alignment vertical="center" wrapText="1"/>
    </xf>
    <xf numFmtId="0" fontId="68" fillId="0" borderId="38" xfId="0" applyFont="1" applyBorder="1" applyAlignment="1">
      <alignment horizontal="center" vertical="center" wrapText="1"/>
    </xf>
    <xf numFmtId="166" fontId="53" fillId="21" borderId="38" xfId="0" applyNumberFormat="1" applyFont="1" applyFill="1" applyBorder="1" applyAlignment="1">
      <alignment horizontal="center" vertical="center" wrapText="1"/>
    </xf>
    <xf numFmtId="0" fontId="65" fillId="44" borderId="42" xfId="0" applyFont="1" applyFill="1" applyBorder="1" applyAlignment="1">
      <alignment horizontal="center" wrapText="1"/>
    </xf>
    <xf numFmtId="0" fontId="65" fillId="44" borderId="43" xfId="0" applyFont="1" applyFill="1" applyBorder="1" applyAlignment="1">
      <alignment horizontal="center" wrapText="1"/>
    </xf>
    <xf numFmtId="0" fontId="65" fillId="44" borderId="44" xfId="0" applyFont="1" applyFill="1" applyBorder="1" applyAlignment="1">
      <alignment horizontal="center" wrapText="1"/>
    </xf>
    <xf numFmtId="166" fontId="67" fillId="45" borderId="45" xfId="0" applyNumberFormat="1" applyFont="1" applyFill="1" applyBorder="1" applyAlignment="1">
      <alignment horizontal="center" wrapText="1"/>
    </xf>
    <xf numFmtId="0" fontId="67" fillId="45" borderId="45" xfId="0" applyFont="1" applyFill="1" applyBorder="1" applyAlignment="1">
      <alignment horizontal="center" wrapText="1"/>
    </xf>
    <xf numFmtId="0" fontId="51" fillId="0" borderId="0" xfId="0" applyFont="1" applyAlignment="1" applyProtection="1">
      <alignment horizontal="justify" vertical="justify"/>
      <protection locked="0"/>
    </xf>
    <xf numFmtId="0" fontId="51" fillId="0" borderId="0" xfId="0" applyFont="1" applyAlignment="1" applyProtection="1">
      <alignment horizontal="center" vertical="center"/>
      <protection locked="0"/>
    </xf>
    <xf numFmtId="0" fontId="51" fillId="0" borderId="0" xfId="0" applyFont="1" applyAlignment="1" applyProtection="1">
      <alignment horizontal="center" vertical="center" wrapText="1"/>
      <protection locked="0"/>
    </xf>
    <xf numFmtId="0" fontId="51" fillId="0" borderId="0" xfId="0" applyFont="1" applyAlignment="1" applyProtection="1">
      <alignment horizontal="left" vertical="justify"/>
      <protection locked="0"/>
    </xf>
    <xf numFmtId="0" fontId="81" fillId="32" borderId="46" xfId="0" applyFont="1" applyFill="1" applyBorder="1" applyAlignment="1">
      <alignment horizontal="center" vertical="center"/>
    </xf>
    <xf numFmtId="0" fontId="81" fillId="32" borderId="50" xfId="0" applyFont="1" applyFill="1" applyBorder="1" applyAlignment="1">
      <alignment horizontal="center" vertical="center"/>
    </xf>
    <xf numFmtId="0" fontId="82" fillId="39" borderId="47" xfId="0" applyFont="1" applyFill="1" applyBorder="1" applyAlignment="1">
      <alignment horizontal="right" vertical="center" wrapText="1"/>
    </xf>
    <xf numFmtId="0" fontId="82" fillId="39" borderId="48" xfId="0" applyFont="1" applyFill="1" applyBorder="1" applyAlignment="1">
      <alignment horizontal="right" vertical="center" wrapText="1"/>
    </xf>
    <xf numFmtId="0" fontId="82" fillId="39" borderId="49" xfId="0" applyFont="1" applyFill="1" applyBorder="1" applyAlignment="1">
      <alignment horizontal="right" vertical="center" wrapText="1"/>
    </xf>
    <xf numFmtId="0" fontId="51" fillId="0" borderId="0" xfId="0" applyFont="1" applyAlignment="1">
      <alignment horizontal="justify" vertical="justify"/>
    </xf>
    <xf numFmtId="0" fontId="51" fillId="0" borderId="0" xfId="0" applyFont="1" applyAlignment="1" applyProtection="1">
      <alignment horizontal="right" vertical="center"/>
      <protection locked="0"/>
    </xf>
    <xf numFmtId="49" fontId="84" fillId="8" borderId="33" xfId="0" applyNumberFormat="1" applyFont="1" applyFill="1" applyBorder="1" applyAlignment="1">
      <alignment horizontal="right" vertical="center"/>
    </xf>
    <xf numFmtId="49" fontId="84" fillId="8" borderId="57" xfId="0" applyNumberFormat="1" applyFont="1" applyFill="1" applyBorder="1" applyAlignment="1">
      <alignment horizontal="right" vertical="center"/>
    </xf>
    <xf numFmtId="0" fontId="73" fillId="0" borderId="46" xfId="0" applyFont="1" applyBorder="1" applyAlignment="1">
      <alignment horizontal="left" vertical="center"/>
    </xf>
    <xf numFmtId="0" fontId="73" fillId="18" borderId="8" xfId="0" applyFont="1" applyFill="1" applyBorder="1" applyAlignment="1">
      <alignment horizontal="center" vertical="center"/>
    </xf>
    <xf numFmtId="0" fontId="73" fillId="18" borderId="10" xfId="0" applyFont="1" applyFill="1" applyBorder="1" applyAlignment="1">
      <alignment horizontal="center" vertical="center"/>
    </xf>
    <xf numFmtId="0" fontId="73" fillId="18" borderId="16" xfId="0" applyFont="1" applyFill="1" applyBorder="1" applyAlignment="1">
      <alignment horizontal="center" vertical="center"/>
    </xf>
    <xf numFmtId="0" fontId="73" fillId="18" borderId="2" xfId="0" applyFont="1" applyFill="1" applyBorder="1" applyAlignment="1">
      <alignment horizontal="center" vertical="center"/>
    </xf>
    <xf numFmtId="0" fontId="73" fillId="54" borderId="1" xfId="0" applyFont="1" applyFill="1" applyBorder="1" applyAlignment="1">
      <alignment horizontal="center" vertical="center"/>
    </xf>
    <xf numFmtId="0" fontId="73" fillId="54" borderId="5" xfId="0" applyFont="1" applyFill="1" applyBorder="1" applyAlignment="1">
      <alignment horizontal="center" vertical="center"/>
    </xf>
    <xf numFmtId="0" fontId="73" fillId="0" borderId="5" xfId="0" applyFont="1" applyBorder="1" applyAlignment="1">
      <alignment horizontal="left" vertical="center"/>
    </xf>
    <xf numFmtId="0" fontId="73" fillId="0" borderId="1" xfId="0" applyFont="1" applyBorder="1" applyAlignment="1">
      <alignment horizontal="left" vertical="center"/>
    </xf>
    <xf numFmtId="0" fontId="73" fillId="0" borderId="46" xfId="0" applyFont="1" applyBorder="1" applyAlignment="1">
      <alignment horizontal="center" vertical="center"/>
    </xf>
    <xf numFmtId="0" fontId="73" fillId="55" borderId="46" xfId="0" applyFont="1" applyFill="1" applyBorder="1" applyAlignment="1">
      <alignment horizontal="center" vertical="center"/>
    </xf>
    <xf numFmtId="0" fontId="73" fillId="0" borderId="4" xfId="0" applyFont="1" applyBorder="1" applyAlignment="1">
      <alignment horizontal="left" vertical="center"/>
    </xf>
    <xf numFmtId="0" fontId="73" fillId="55" borderId="46" xfId="0" applyFont="1" applyFill="1" applyBorder="1" applyAlignment="1">
      <alignment horizontal="center" vertical="center" wrapText="1"/>
    </xf>
    <xf numFmtId="0" fontId="73" fillId="0" borderId="47" xfId="0" applyFont="1" applyBorder="1" applyAlignment="1">
      <alignment horizontal="center" vertical="center"/>
    </xf>
    <xf numFmtId="0" fontId="73" fillId="0" borderId="48" xfId="0" applyFont="1" applyBorder="1" applyAlignment="1">
      <alignment horizontal="center" vertical="center"/>
    </xf>
    <xf numFmtId="0" fontId="73" fillId="18" borderId="46" xfId="0" applyFont="1" applyFill="1" applyBorder="1" applyAlignment="1">
      <alignment horizontal="center" vertical="center"/>
    </xf>
    <xf numFmtId="0" fontId="73" fillId="0" borderId="46" xfId="0" applyFont="1" applyBorder="1" applyAlignment="1">
      <alignment horizontal="left" vertical="center" wrapText="1"/>
    </xf>
    <xf numFmtId="0" fontId="73" fillId="0" borderId="46" xfId="0" applyFont="1" applyBorder="1" applyAlignment="1">
      <alignment horizontal="justify" vertical="center"/>
    </xf>
    <xf numFmtId="0" fontId="73" fillId="22" borderId="46" xfId="0" applyFont="1" applyFill="1" applyBorder="1" applyAlignment="1">
      <alignment horizontal="right" vertical="center"/>
    </xf>
    <xf numFmtId="0" fontId="73" fillId="7" borderId="46" xfId="0" applyFont="1" applyFill="1" applyBorder="1" applyAlignment="1">
      <alignment horizontal="center" vertical="center"/>
    </xf>
    <xf numFmtId="0" fontId="73" fillId="7" borderId="46" xfId="0" applyFont="1" applyFill="1" applyBorder="1" applyAlignment="1">
      <alignment horizontal="left" vertical="center"/>
    </xf>
    <xf numFmtId="0" fontId="77" fillId="0" borderId="47" xfId="25" applyFont="1" applyBorder="1" applyAlignment="1">
      <alignment horizontal="justify" vertical="center" wrapText="1"/>
    </xf>
    <xf numFmtId="0" fontId="77" fillId="0" borderId="48" xfId="25" applyFont="1" applyBorder="1" applyAlignment="1">
      <alignment horizontal="justify" vertical="center" wrapText="1"/>
    </xf>
    <xf numFmtId="0" fontId="77" fillId="0" borderId="49" xfId="25" applyFont="1" applyBorder="1" applyAlignment="1">
      <alignment horizontal="justify" vertical="center" wrapText="1"/>
    </xf>
    <xf numFmtId="0" fontId="73" fillId="23" borderId="50" xfId="0" applyFont="1" applyFill="1" applyBorder="1" applyAlignment="1">
      <alignment horizontal="right" vertical="center"/>
    </xf>
    <xf numFmtId="0" fontId="78" fillId="53" borderId="30" xfId="0" applyFont="1" applyFill="1" applyBorder="1" applyAlignment="1">
      <alignment horizontal="center" vertical="center"/>
    </xf>
    <xf numFmtId="0" fontId="78" fillId="53" borderId="30" xfId="25" applyFont="1" applyFill="1" applyBorder="1" applyAlignment="1">
      <alignment horizontal="center" vertical="center" wrapText="1"/>
    </xf>
    <xf numFmtId="0" fontId="73" fillId="18" borderId="29" xfId="0" applyFont="1" applyFill="1" applyBorder="1" applyAlignment="1">
      <alignment horizontal="center" vertical="center" wrapText="1"/>
    </xf>
    <xf numFmtId="0" fontId="73" fillId="18" borderId="46" xfId="0" applyFont="1" applyFill="1" applyBorder="1" applyAlignment="1">
      <alignment horizontal="left" vertical="center"/>
    </xf>
    <xf numFmtId="0" fontId="48" fillId="0" borderId="0" xfId="0" applyFont="1"/>
    <xf numFmtId="0" fontId="73" fillId="18" borderId="47" xfId="0" applyFont="1" applyFill="1" applyBorder="1" applyAlignment="1">
      <alignment horizontal="center" vertical="center"/>
    </xf>
    <xf numFmtId="0" fontId="73" fillId="18" borderId="48" xfId="0" applyFont="1" applyFill="1" applyBorder="1" applyAlignment="1">
      <alignment horizontal="center" vertical="center"/>
    </xf>
    <xf numFmtId="0" fontId="73" fillId="18" borderId="49" xfId="0" applyFont="1" applyFill="1" applyBorder="1" applyAlignment="1">
      <alignment horizontal="center" vertical="center"/>
    </xf>
    <xf numFmtId="0" fontId="73" fillId="18" borderId="47" xfId="0" applyFont="1" applyFill="1" applyBorder="1" applyAlignment="1">
      <alignment horizontal="left" vertical="center"/>
    </xf>
    <xf numFmtId="0" fontId="73" fillId="18" borderId="48" xfId="0" applyFont="1" applyFill="1" applyBorder="1" applyAlignment="1">
      <alignment horizontal="left" vertical="center"/>
    </xf>
    <xf numFmtId="0" fontId="73" fillId="18" borderId="49" xfId="0" applyFont="1" applyFill="1" applyBorder="1" applyAlignment="1">
      <alignment horizontal="left" vertical="center"/>
    </xf>
    <xf numFmtId="0" fontId="73" fillId="22" borderId="47" xfId="0" applyFont="1" applyFill="1" applyBorder="1" applyAlignment="1">
      <alignment horizontal="center" vertical="center"/>
    </xf>
    <xf numFmtId="0" fontId="73" fillId="22" borderId="48" xfId="0" applyFont="1" applyFill="1" applyBorder="1" applyAlignment="1">
      <alignment horizontal="center" vertical="center"/>
    </xf>
    <xf numFmtId="0" fontId="73" fillId="22" borderId="49" xfId="0" applyFont="1" applyFill="1" applyBorder="1" applyAlignment="1">
      <alignment horizontal="center" vertical="center"/>
    </xf>
    <xf numFmtId="0" fontId="76" fillId="0" borderId="47" xfId="0" applyFont="1" applyBorder="1" applyAlignment="1">
      <alignment horizontal="left" vertical="center" wrapText="1"/>
    </xf>
    <xf numFmtId="0" fontId="76" fillId="0" borderId="48" xfId="0" applyFont="1" applyBorder="1" applyAlignment="1">
      <alignment horizontal="left" vertical="center" wrapText="1"/>
    </xf>
    <xf numFmtId="0" fontId="76" fillId="0" borderId="49" xfId="0" applyFont="1" applyBorder="1" applyAlignment="1">
      <alignment horizontal="left" vertical="center" wrapText="1"/>
    </xf>
    <xf numFmtId="0" fontId="73" fillId="0" borderId="47" xfId="0" applyFont="1" applyBorder="1" applyAlignment="1">
      <alignment horizontal="left" vertical="center"/>
    </xf>
    <xf numFmtId="0" fontId="73" fillId="0" borderId="48" xfId="0" applyFont="1" applyBorder="1" applyAlignment="1">
      <alignment horizontal="left" vertical="center"/>
    </xf>
    <xf numFmtId="0" fontId="73" fillId="0" borderId="49" xfId="0" applyFont="1" applyBorder="1" applyAlignment="1">
      <alignment horizontal="left" vertical="center"/>
    </xf>
    <xf numFmtId="0" fontId="76" fillId="0" borderId="46" xfId="0" applyFont="1" applyBorder="1"/>
    <xf numFmtId="0" fontId="73" fillId="22" borderId="50" xfId="0" applyFont="1" applyFill="1" applyBorder="1" applyAlignment="1">
      <alignment horizontal="right" vertical="center"/>
    </xf>
    <xf numFmtId="0" fontId="78" fillId="53" borderId="19" xfId="25" applyFont="1" applyFill="1" applyBorder="1" applyAlignment="1">
      <alignment horizontal="center" vertical="center" wrapText="1"/>
    </xf>
    <xf numFmtId="0" fontId="73" fillId="7" borderId="29" xfId="0" applyFont="1" applyFill="1" applyBorder="1" applyAlignment="1">
      <alignment horizontal="center" vertical="center"/>
    </xf>
    <xf numFmtId="0" fontId="73" fillId="19" borderId="46" xfId="0" applyFont="1" applyFill="1" applyBorder="1" applyAlignment="1">
      <alignment horizontal="center" vertical="center"/>
    </xf>
    <xf numFmtId="0" fontId="73" fillId="22" borderId="47" xfId="0" applyFont="1" applyFill="1" applyBorder="1" applyAlignment="1">
      <alignment horizontal="right" vertical="center"/>
    </xf>
    <xf numFmtId="0" fontId="73" fillId="22" borderId="48" xfId="0" applyFont="1" applyFill="1" applyBorder="1" applyAlignment="1">
      <alignment horizontal="right" vertical="center"/>
    </xf>
    <xf numFmtId="0" fontId="73" fillId="22" borderId="49" xfId="0" applyFont="1" applyFill="1" applyBorder="1" applyAlignment="1">
      <alignment horizontal="right" vertical="center"/>
    </xf>
    <xf numFmtId="0" fontId="79" fillId="0" borderId="50" xfId="0" applyFont="1" applyBorder="1" applyAlignment="1">
      <alignment horizontal="left" vertical="center"/>
    </xf>
    <xf numFmtId="0" fontId="73" fillId="23" borderId="47" xfId="0" applyFont="1" applyFill="1" applyBorder="1" applyAlignment="1">
      <alignment horizontal="center" vertical="center"/>
    </xf>
    <xf numFmtId="0" fontId="73" fillId="23" borderId="48" xfId="0" applyFont="1" applyFill="1" applyBorder="1" applyAlignment="1">
      <alignment horizontal="center" vertical="center"/>
    </xf>
    <xf numFmtId="0" fontId="73" fillId="23" borderId="49" xfId="0" applyFont="1" applyFill="1" applyBorder="1" applyAlignment="1">
      <alignment horizontal="center" vertical="center"/>
    </xf>
    <xf numFmtId="0" fontId="77" fillId="30" borderId="47" xfId="25" applyFont="1" applyFill="1" applyBorder="1" applyAlignment="1">
      <alignment horizontal="center" vertical="center" wrapText="1"/>
    </xf>
    <xf numFmtId="0" fontId="77" fillId="30" borderId="48" xfId="25" applyFont="1" applyFill="1" applyBorder="1" applyAlignment="1">
      <alignment horizontal="center" vertical="center" wrapText="1"/>
    </xf>
    <xf numFmtId="0" fontId="77" fillId="30" borderId="49" xfId="25" applyFont="1" applyFill="1" applyBorder="1" applyAlignment="1">
      <alignment horizontal="center" vertical="center" wrapText="1"/>
    </xf>
    <xf numFmtId="0" fontId="77" fillId="25" borderId="0" xfId="0" applyFont="1" applyFill="1" applyAlignment="1">
      <alignment horizontal="center" vertical="center"/>
    </xf>
    <xf numFmtId="0" fontId="77" fillId="25" borderId="12" xfId="0" applyFont="1" applyFill="1" applyBorder="1" applyAlignment="1">
      <alignment horizontal="center" vertical="center"/>
    </xf>
    <xf numFmtId="0" fontId="73" fillId="19" borderId="29" xfId="0" applyFont="1" applyFill="1" applyBorder="1" applyAlignment="1">
      <alignment horizontal="center" vertical="center"/>
    </xf>
    <xf numFmtId="0" fontId="73" fillId="0" borderId="51" xfId="0" applyFont="1" applyBorder="1" applyAlignment="1">
      <alignment horizontal="left" vertical="center"/>
    </xf>
    <xf numFmtId="0" fontId="73" fillId="0" borderId="52" xfId="0" applyFont="1" applyBorder="1" applyAlignment="1">
      <alignment horizontal="left" vertical="center"/>
    </xf>
    <xf numFmtId="0" fontId="73" fillId="0" borderId="53" xfId="0" applyFont="1" applyBorder="1" applyAlignment="1">
      <alignment horizontal="left" vertical="center"/>
    </xf>
    <xf numFmtId="0" fontId="76" fillId="0" borderId="46" xfId="0" applyFont="1" applyBorder="1" applyAlignment="1">
      <alignment horizontal="left" vertical="center"/>
    </xf>
    <xf numFmtId="0" fontId="73" fillId="0" borderId="47" xfId="0" applyFont="1" applyBorder="1" applyAlignment="1">
      <alignment horizontal="right" vertical="center"/>
    </xf>
    <xf numFmtId="0" fontId="73" fillId="0" borderId="48" xfId="0" applyFont="1" applyBorder="1" applyAlignment="1">
      <alignment horizontal="right" vertical="center"/>
    </xf>
    <xf numFmtId="0" fontId="73" fillId="0" borderId="49" xfId="0" applyFont="1" applyBorder="1" applyAlignment="1">
      <alignment horizontal="right" vertical="center"/>
    </xf>
    <xf numFmtId="49" fontId="73" fillId="7" borderId="46" xfId="0" applyNumberFormat="1" applyFont="1" applyFill="1" applyBorder="1" applyAlignment="1">
      <alignment horizontal="center" vertical="center"/>
    </xf>
    <xf numFmtId="49" fontId="73" fillId="31" borderId="46" xfId="0" applyNumberFormat="1" applyFont="1" applyFill="1" applyBorder="1" applyAlignment="1">
      <alignment horizontal="right" vertical="center"/>
    </xf>
    <xf numFmtId="0" fontId="74" fillId="20" borderId="31" xfId="0" applyFont="1" applyFill="1" applyBorder="1" applyAlignment="1">
      <alignment horizontal="center" vertical="center" wrapText="1"/>
    </xf>
    <xf numFmtId="0" fontId="73" fillId="54" borderId="31" xfId="0" applyFont="1" applyFill="1" applyBorder="1" applyAlignment="1">
      <alignment horizontal="center" vertical="center"/>
    </xf>
    <xf numFmtId="0" fontId="73" fillId="0" borderId="31" xfId="0" applyFont="1" applyBorder="1" applyAlignment="1">
      <alignment horizontal="left" vertical="center"/>
    </xf>
    <xf numFmtId="14" fontId="73" fillId="9" borderId="31" xfId="0" applyNumberFormat="1" applyFont="1" applyFill="1" applyBorder="1" applyAlignment="1">
      <alignment horizontal="center" vertical="center"/>
    </xf>
    <xf numFmtId="0" fontId="73" fillId="4" borderId="46" xfId="0" applyFont="1" applyFill="1" applyBorder="1" applyAlignment="1">
      <alignment horizontal="center" vertical="center"/>
    </xf>
    <xf numFmtId="166" fontId="73" fillId="33" borderId="46" xfId="0" applyNumberFormat="1" applyFont="1" applyFill="1" applyBorder="1" applyAlignment="1">
      <alignment horizontal="center" vertical="center" wrapText="1"/>
    </xf>
    <xf numFmtId="0" fontId="73" fillId="0" borderId="31" xfId="0" applyFont="1" applyBorder="1" applyAlignment="1">
      <alignment horizontal="center" vertical="center"/>
    </xf>
    <xf numFmtId="0" fontId="73" fillId="55" borderId="29" xfId="0" applyFont="1" applyFill="1" applyBorder="1" applyAlignment="1">
      <alignment horizontal="center" vertical="center"/>
    </xf>
    <xf numFmtId="0" fontId="73" fillId="55" borderId="29" xfId="0" applyFont="1" applyFill="1" applyBorder="1" applyAlignment="1">
      <alignment horizontal="center" vertical="center" wrapText="1"/>
    </xf>
    <xf numFmtId="0" fontId="73" fillId="9" borderId="1" xfId="0" applyFont="1" applyFill="1" applyBorder="1" applyAlignment="1">
      <alignment horizontal="center" vertical="center"/>
    </xf>
    <xf numFmtId="0" fontId="73" fillId="9" borderId="4" xfId="0" applyFont="1" applyFill="1" applyBorder="1" applyAlignment="1">
      <alignment horizontal="center" vertical="center"/>
    </xf>
    <xf numFmtId="0" fontId="73" fillId="18" borderId="58" xfId="0" applyFont="1" applyFill="1" applyBorder="1" applyAlignment="1">
      <alignment horizontal="center" vertical="center"/>
    </xf>
    <xf numFmtId="0" fontId="73" fillId="18" borderId="0" xfId="0" applyFont="1" applyFill="1" applyBorder="1" applyAlignment="1">
      <alignment horizontal="center" vertical="center"/>
    </xf>
    <xf numFmtId="4" fontId="73" fillId="33" borderId="50" xfId="0" applyNumberFormat="1" applyFont="1" applyFill="1" applyBorder="1" applyAlignment="1">
      <alignment horizontal="center" vertical="center"/>
    </xf>
    <xf numFmtId="4" fontId="73" fillId="33" borderId="32" xfId="0" applyNumberFormat="1" applyFont="1" applyFill="1" applyBorder="1" applyAlignment="1">
      <alignment horizontal="center" vertical="center"/>
    </xf>
    <xf numFmtId="4" fontId="73" fillId="33" borderId="29" xfId="0" applyNumberFormat="1" applyFont="1" applyFill="1" applyBorder="1" applyAlignment="1">
      <alignment horizontal="center" vertical="center"/>
    </xf>
    <xf numFmtId="0" fontId="73" fillId="33" borderId="52" xfId="0" applyFont="1" applyFill="1" applyBorder="1" applyAlignment="1">
      <alignment horizontal="center" vertical="center"/>
    </xf>
    <xf numFmtId="0" fontId="73" fillId="33" borderId="0" xfId="0" applyFont="1" applyFill="1" applyAlignment="1">
      <alignment horizontal="center" vertical="center"/>
    </xf>
    <xf numFmtId="0" fontId="73" fillId="33" borderId="36" xfId="0" applyFont="1" applyFill="1" applyBorder="1" applyAlignment="1">
      <alignment horizontal="center" vertical="center"/>
    </xf>
    <xf numFmtId="0" fontId="73" fillId="7" borderId="50" xfId="0" applyFont="1" applyFill="1" applyBorder="1" applyAlignment="1">
      <alignment horizontal="center" vertical="center"/>
    </xf>
    <xf numFmtId="166" fontId="73" fillId="33" borderId="46" xfId="0" applyNumberFormat="1" applyFont="1" applyFill="1" applyBorder="1" applyAlignment="1">
      <alignment horizontal="right" vertical="center"/>
    </xf>
    <xf numFmtId="0" fontId="78" fillId="27" borderId="19" xfId="0" applyFont="1" applyFill="1" applyBorder="1" applyAlignment="1">
      <alignment horizontal="center" vertical="center"/>
    </xf>
    <xf numFmtId="0" fontId="78" fillId="27" borderId="24" xfId="25" applyFont="1" applyFill="1" applyBorder="1" applyAlignment="1">
      <alignment horizontal="center" vertical="center" wrapText="1"/>
    </xf>
    <xf numFmtId="0" fontId="78" fillId="27" borderId="25" xfId="25" applyFont="1" applyFill="1" applyBorder="1" applyAlignment="1">
      <alignment horizontal="center" vertical="center" wrapText="1"/>
    </xf>
    <xf numFmtId="0" fontId="73" fillId="23" borderId="46" xfId="0" applyFont="1" applyFill="1" applyBorder="1" applyAlignment="1">
      <alignment horizontal="right" vertical="center"/>
    </xf>
    <xf numFmtId="0" fontId="73" fillId="33" borderId="14" xfId="0" applyFont="1" applyFill="1" applyBorder="1" applyAlignment="1">
      <alignment horizontal="center" vertical="center"/>
    </xf>
    <xf numFmtId="14" fontId="73" fillId="33" borderId="46" xfId="0" applyNumberFormat="1" applyFont="1" applyFill="1" applyBorder="1" applyAlignment="1">
      <alignment horizontal="right" vertical="center"/>
    </xf>
    <xf numFmtId="0" fontId="73" fillId="33" borderId="50" xfId="0" applyFont="1" applyFill="1" applyBorder="1" applyAlignment="1">
      <alignment horizontal="center" vertical="center"/>
    </xf>
    <xf numFmtId="0" fontId="73" fillId="33" borderId="32" xfId="0" applyFont="1" applyFill="1" applyBorder="1" applyAlignment="1">
      <alignment horizontal="center" vertical="center"/>
    </xf>
    <xf numFmtId="0" fontId="73" fillId="33" borderId="29" xfId="0" applyFont="1" applyFill="1" applyBorder="1" applyAlignment="1">
      <alignment horizontal="center" vertical="center"/>
    </xf>
    <xf numFmtId="1" fontId="73" fillId="33" borderId="46" xfId="0" applyNumberFormat="1" applyFont="1" applyFill="1" applyBorder="1" applyAlignment="1">
      <alignment horizontal="right" vertical="center"/>
    </xf>
    <xf numFmtId="0" fontId="73" fillId="18" borderId="46" xfId="0" applyFont="1" applyFill="1" applyBorder="1" applyAlignment="1">
      <alignment horizontal="center" vertical="center" wrapText="1"/>
    </xf>
    <xf numFmtId="0" fontId="73" fillId="0" borderId="49" xfId="0" applyFont="1" applyBorder="1" applyAlignment="1">
      <alignment horizontal="center" vertical="center"/>
    </xf>
    <xf numFmtId="0" fontId="73" fillId="33" borderId="31" xfId="0" applyFont="1" applyFill="1" applyBorder="1" applyAlignment="1">
      <alignment horizontal="center" vertical="center"/>
    </xf>
    <xf numFmtId="0" fontId="73" fillId="33" borderId="61" xfId="0" applyFont="1" applyFill="1" applyBorder="1" applyAlignment="1">
      <alignment horizontal="center" vertical="center"/>
    </xf>
    <xf numFmtId="0" fontId="78" fillId="27" borderId="22" xfId="25" applyFont="1" applyFill="1" applyBorder="1" applyAlignment="1">
      <alignment horizontal="center" vertical="center" wrapText="1"/>
    </xf>
    <xf numFmtId="0" fontId="78" fillId="27" borderId="17" xfId="25" applyFont="1" applyFill="1" applyBorder="1" applyAlignment="1">
      <alignment horizontal="center" vertical="center" wrapText="1"/>
    </xf>
    <xf numFmtId="0" fontId="78" fillId="27" borderId="18" xfId="25" applyFont="1" applyFill="1" applyBorder="1" applyAlignment="1">
      <alignment horizontal="center" vertical="center" wrapText="1"/>
    </xf>
    <xf numFmtId="0" fontId="78" fillId="27" borderId="26" xfId="25" applyFont="1" applyFill="1" applyBorder="1" applyAlignment="1">
      <alignment horizontal="center" vertical="center" wrapText="1"/>
    </xf>
    <xf numFmtId="0" fontId="78" fillId="27" borderId="27" xfId="25" applyFont="1" applyFill="1" applyBorder="1" applyAlignment="1">
      <alignment horizontal="center" vertical="center" wrapText="1"/>
    </xf>
    <xf numFmtId="0" fontId="78" fillId="27" borderId="28" xfId="25" applyFont="1" applyFill="1" applyBorder="1" applyAlignment="1">
      <alignment horizontal="center" vertical="center" wrapText="1"/>
    </xf>
    <xf numFmtId="0" fontId="79" fillId="0" borderId="46" xfId="0" applyFont="1" applyBorder="1" applyAlignment="1">
      <alignment horizontal="left" vertical="center"/>
    </xf>
    <xf numFmtId="0" fontId="78" fillId="27" borderId="23" xfId="25" applyFont="1" applyFill="1" applyBorder="1" applyAlignment="1">
      <alignment horizontal="center" vertical="center" wrapText="1"/>
    </xf>
    <xf numFmtId="0" fontId="78" fillId="27" borderId="0" xfId="25" applyFont="1" applyFill="1" applyAlignment="1">
      <alignment horizontal="center" vertical="center" wrapText="1"/>
    </xf>
    <xf numFmtId="0" fontId="78" fillId="27" borderId="20" xfId="25" applyFont="1" applyFill="1" applyBorder="1" applyAlignment="1">
      <alignment horizontal="center" vertical="center" wrapText="1"/>
    </xf>
    <xf numFmtId="49" fontId="84" fillId="8" borderId="64" xfId="0" applyNumberFormat="1" applyFont="1" applyFill="1" applyBorder="1" applyAlignment="1">
      <alignment horizontal="right" vertical="center"/>
    </xf>
    <xf numFmtId="49" fontId="84" fillId="8" borderId="65" xfId="0" applyNumberFormat="1" applyFont="1" applyFill="1" applyBorder="1" applyAlignment="1">
      <alignment horizontal="right" vertical="center"/>
    </xf>
    <xf numFmtId="0" fontId="73" fillId="54" borderId="46" xfId="0" applyFont="1" applyFill="1" applyBorder="1" applyAlignment="1">
      <alignment horizontal="center" vertical="center"/>
    </xf>
    <xf numFmtId="0" fontId="78" fillId="27" borderId="17" xfId="0" applyFont="1" applyFill="1" applyBorder="1" applyAlignment="1">
      <alignment horizontal="center" vertical="center"/>
    </xf>
    <xf numFmtId="0" fontId="78" fillId="27" borderId="18" xfId="0" applyFont="1" applyFill="1" applyBorder="1" applyAlignment="1">
      <alignment horizontal="center" vertical="center"/>
    </xf>
    <xf numFmtId="0" fontId="78" fillId="27" borderId="0" xfId="0" applyFont="1" applyFill="1" applyAlignment="1">
      <alignment horizontal="center" vertical="center"/>
    </xf>
    <xf numFmtId="0" fontId="78" fillId="27" borderId="20" xfId="0" applyFont="1" applyFill="1" applyBorder="1" applyAlignment="1">
      <alignment horizontal="center" vertical="center"/>
    </xf>
    <xf numFmtId="0" fontId="78" fillId="27" borderId="14" xfId="0" applyFont="1" applyFill="1" applyBorder="1" applyAlignment="1">
      <alignment horizontal="center" vertical="center"/>
    </xf>
    <xf numFmtId="0" fontId="78" fillId="27" borderId="21" xfId="0" applyFont="1" applyFill="1" applyBorder="1" applyAlignment="1">
      <alignment horizontal="center" vertical="center"/>
    </xf>
    <xf numFmtId="0" fontId="78" fillId="27" borderId="19" xfId="25" applyFont="1" applyFill="1" applyBorder="1" applyAlignment="1">
      <alignment horizontal="center" vertical="center" wrapText="1"/>
    </xf>
    <xf numFmtId="0" fontId="78" fillId="27" borderId="0" xfId="25" applyFont="1" applyFill="1" applyBorder="1" applyAlignment="1">
      <alignment horizontal="center" vertical="center" wrapText="1"/>
    </xf>
    <xf numFmtId="0" fontId="77" fillId="30" borderId="46" xfId="25" applyFont="1" applyFill="1" applyBorder="1" applyAlignment="1">
      <alignment horizontal="center" vertical="center" wrapText="1"/>
    </xf>
    <xf numFmtId="0" fontId="77" fillId="25" borderId="46" xfId="0" applyFont="1" applyFill="1" applyBorder="1" applyAlignment="1">
      <alignment horizontal="center" vertical="center" wrapText="1"/>
    </xf>
    <xf numFmtId="49" fontId="84" fillId="8" borderId="62" xfId="0" applyNumberFormat="1" applyFont="1" applyFill="1" applyBorder="1" applyAlignment="1">
      <alignment horizontal="right" vertical="center"/>
    </xf>
    <xf numFmtId="49" fontId="84" fillId="8" borderId="66" xfId="0" applyNumberFormat="1" applyFont="1" applyFill="1" applyBorder="1" applyAlignment="1">
      <alignment horizontal="right" vertical="center"/>
    </xf>
    <xf numFmtId="49" fontId="84" fillId="8" borderId="63" xfId="0" applyNumberFormat="1" applyFont="1" applyFill="1" applyBorder="1" applyAlignment="1">
      <alignment horizontal="right" vertical="center"/>
    </xf>
    <xf numFmtId="0" fontId="73" fillId="0" borderId="47" xfId="0" applyFont="1" applyBorder="1" applyAlignment="1">
      <alignment horizontal="left" vertical="center" wrapText="1"/>
    </xf>
    <xf numFmtId="0" fontId="73" fillId="0" borderId="48" xfId="0" applyFont="1" applyBorder="1" applyAlignment="1">
      <alignment horizontal="left" vertical="center" wrapText="1"/>
    </xf>
    <xf numFmtId="0" fontId="73" fillId="0" borderId="49" xfId="0" applyFont="1" applyBorder="1" applyAlignment="1">
      <alignment horizontal="left" vertical="center" wrapText="1"/>
    </xf>
    <xf numFmtId="0" fontId="73" fillId="0" borderId="50" xfId="0" applyFont="1" applyBorder="1" applyAlignment="1">
      <alignment horizontal="left" vertical="center"/>
    </xf>
    <xf numFmtId="0" fontId="73" fillId="0" borderId="46" xfId="0" applyFont="1" applyBorder="1" applyAlignment="1">
      <alignment horizontal="right" vertical="center"/>
    </xf>
    <xf numFmtId="0" fontId="73" fillId="23" borderId="46" xfId="0" applyFont="1" applyFill="1" applyBorder="1" applyAlignment="1">
      <alignment horizontal="center" vertical="center"/>
    </xf>
    <xf numFmtId="0" fontId="27" fillId="9" borderId="1" xfId="0" applyFont="1" applyFill="1" applyBorder="1" applyAlignment="1">
      <alignment horizontal="center" vertical="center" wrapText="1"/>
    </xf>
    <xf numFmtId="0" fontId="29" fillId="11" borderId="1" xfId="0" applyFont="1" applyFill="1" applyBorder="1" applyAlignment="1">
      <alignment horizontal="center" vertical="center" wrapText="1"/>
    </xf>
    <xf numFmtId="0" fontId="27" fillId="9" borderId="1" xfId="0" applyFont="1" applyFill="1" applyBorder="1" applyAlignment="1">
      <alignment horizontal="center" vertical="center"/>
    </xf>
    <xf numFmtId="0" fontId="28" fillId="9" borderId="1" xfId="0" applyFont="1" applyFill="1" applyBorder="1" applyAlignment="1">
      <alignment horizontal="center" vertical="center" wrapText="1"/>
    </xf>
    <xf numFmtId="0" fontId="28" fillId="9" borderId="1" xfId="0" applyFont="1" applyFill="1" applyBorder="1" applyAlignment="1">
      <alignment horizontal="right" vertical="top"/>
    </xf>
    <xf numFmtId="0" fontId="28" fillId="9" borderId="1" xfId="0" applyFont="1" applyFill="1" applyBorder="1" applyAlignment="1">
      <alignment horizontal="right" vertical="center"/>
    </xf>
    <xf numFmtId="0" fontId="28" fillId="13" borderId="1" xfId="0" applyFont="1" applyFill="1" applyBorder="1" applyAlignment="1">
      <alignment horizontal="right" vertical="center" wrapText="1"/>
    </xf>
    <xf numFmtId="0" fontId="28" fillId="13" borderId="1" xfId="0" applyFont="1" applyFill="1" applyBorder="1" applyAlignment="1">
      <alignment horizontal="right" vertical="center"/>
    </xf>
    <xf numFmtId="0" fontId="33" fillId="13" borderId="1" xfId="0" applyFont="1" applyFill="1" applyBorder="1" applyAlignment="1">
      <alignment horizontal="center" vertical="top"/>
    </xf>
    <xf numFmtId="0" fontId="33" fillId="0" borderId="1" xfId="0" applyFont="1" applyBorder="1" applyAlignment="1">
      <alignment horizontal="center" vertical="top" wrapText="1"/>
    </xf>
    <xf numFmtId="0" fontId="33" fillId="0" borderId="1" xfId="0" applyFont="1" applyBorder="1" applyAlignment="1">
      <alignment horizontal="center" vertical="top"/>
    </xf>
    <xf numFmtId="0" fontId="33" fillId="13" borderId="1" xfId="0" applyFont="1" applyFill="1" applyBorder="1" applyAlignment="1">
      <alignment horizontal="center" vertical="top" wrapText="1"/>
    </xf>
    <xf numFmtId="0" fontId="0" fillId="13" borderId="6" xfId="0" applyFill="1" applyBorder="1"/>
    <xf numFmtId="0" fontId="0" fillId="0" borderId="0" xfId="0"/>
    <xf numFmtId="0" fontId="32" fillId="15" borderId="1" xfId="0" applyFont="1" applyFill="1" applyBorder="1" applyAlignment="1">
      <alignment horizontal="center" vertical="top"/>
    </xf>
    <xf numFmtId="0" fontId="56" fillId="37" borderId="46" xfId="0" applyFont="1" applyFill="1" applyBorder="1" applyAlignment="1">
      <alignment horizontal="right" vertical="center"/>
    </xf>
    <xf numFmtId="0" fontId="56" fillId="37" borderId="47" xfId="0" applyFont="1" applyFill="1" applyBorder="1" applyAlignment="1">
      <alignment horizontal="right" vertical="center"/>
    </xf>
    <xf numFmtId="0" fontId="56" fillId="38" borderId="51" xfId="0" applyFont="1" applyFill="1" applyBorder="1" applyAlignment="1">
      <alignment horizontal="center" vertical="center" wrapText="1"/>
    </xf>
    <xf numFmtId="0" fontId="56" fillId="38" borderId="53" xfId="0" applyFont="1" applyFill="1" applyBorder="1" applyAlignment="1">
      <alignment horizontal="center" vertical="center" wrapText="1"/>
    </xf>
    <xf numFmtId="0" fontId="56" fillId="38" borderId="55" xfId="0" applyFont="1" applyFill="1" applyBorder="1" applyAlignment="1">
      <alignment horizontal="center" vertical="center" wrapText="1"/>
    </xf>
    <xf numFmtId="0" fontId="56" fillId="38" borderId="12" xfId="0" applyFont="1" applyFill="1" applyBorder="1" applyAlignment="1">
      <alignment horizontal="center" vertical="center" wrapText="1"/>
    </xf>
    <xf numFmtId="0" fontId="56" fillId="38" borderId="13" xfId="0" applyFont="1" applyFill="1" applyBorder="1" applyAlignment="1">
      <alignment horizontal="center" vertical="center" wrapText="1"/>
    </xf>
    <xf numFmtId="0" fontId="56" fillId="38" borderId="15" xfId="0" applyFont="1" applyFill="1" applyBorder="1" applyAlignment="1">
      <alignment horizontal="center" vertical="center" wrapText="1"/>
    </xf>
    <xf numFmtId="0" fontId="50" fillId="34" borderId="47" xfId="0" applyFont="1" applyFill="1" applyBorder="1" applyAlignment="1">
      <alignment horizontal="center" vertical="center" wrapText="1"/>
    </xf>
    <xf numFmtId="0" fontId="50" fillId="34" borderId="49" xfId="0" applyFont="1" applyFill="1" applyBorder="1" applyAlignment="1">
      <alignment horizontal="center" vertical="center" wrapText="1"/>
    </xf>
    <xf numFmtId="0" fontId="55" fillId="7" borderId="34" xfId="0" applyFont="1" applyFill="1" applyBorder="1" applyAlignment="1">
      <alignment horizontal="center" vertical="center"/>
    </xf>
    <xf numFmtId="0" fontId="55" fillId="7" borderId="35" xfId="0" applyFont="1" applyFill="1" applyBorder="1" applyAlignment="1">
      <alignment horizontal="center" vertical="center"/>
    </xf>
    <xf numFmtId="0" fontId="55" fillId="7" borderId="10" xfId="0" applyFont="1" applyFill="1" applyBorder="1" applyAlignment="1">
      <alignment horizontal="center" vertical="center"/>
    </xf>
    <xf numFmtId="0" fontId="56" fillId="9" borderId="46" xfId="0" applyFont="1" applyFill="1" applyBorder="1" applyAlignment="1">
      <alignment horizontal="right" vertical="center"/>
    </xf>
    <xf numFmtId="0" fontId="56" fillId="9" borderId="13" xfId="0" applyFont="1" applyFill="1" applyBorder="1" applyAlignment="1">
      <alignment horizontal="right" vertical="center"/>
    </xf>
    <xf numFmtId="0" fontId="13" fillId="16" borderId="1" xfId="0" applyFont="1" applyFill="1" applyBorder="1" applyAlignment="1">
      <alignment horizontal="center" vertical="top" wrapText="1"/>
    </xf>
    <xf numFmtId="0" fontId="22" fillId="10" borderId="1" xfId="0" applyFont="1" applyFill="1" applyBorder="1" applyAlignment="1">
      <alignment horizontal="center" vertical="top" wrapText="1"/>
    </xf>
    <xf numFmtId="0" fontId="11" fillId="6" borderId="1" xfId="0" applyFont="1" applyFill="1" applyBorder="1" applyAlignment="1">
      <alignment horizontal="center" vertical="center" wrapText="1"/>
    </xf>
    <xf numFmtId="0" fontId="19" fillId="9" borderId="1" xfId="0" applyFont="1" applyFill="1" applyBorder="1" applyAlignment="1">
      <alignment horizontal="center" vertical="top" wrapText="1"/>
    </xf>
    <xf numFmtId="0" fontId="21" fillId="9" borderId="1" xfId="0" applyFont="1" applyFill="1" applyBorder="1" applyAlignment="1">
      <alignment horizontal="center" vertical="center" wrapText="1"/>
    </xf>
    <xf numFmtId="0" fontId="12" fillId="9" borderId="1" xfId="0" applyFont="1" applyFill="1" applyBorder="1" applyAlignment="1">
      <alignment horizontal="justify" vertical="center" wrapText="1"/>
    </xf>
    <xf numFmtId="0" fontId="19" fillId="9" borderId="1" xfId="0" applyFont="1" applyFill="1" applyBorder="1" applyAlignment="1">
      <alignment horizontal="center" vertical="center" wrapText="1"/>
    </xf>
    <xf numFmtId="0" fontId="0" fillId="6" borderId="1" xfId="0" applyFill="1" applyBorder="1"/>
    <xf numFmtId="4" fontId="21" fillId="6" borderId="1" xfId="2" applyNumberFormat="1" applyFont="1" applyFill="1" applyBorder="1" applyAlignment="1">
      <alignment horizontal="center" vertical="center"/>
    </xf>
    <xf numFmtId="4" fontId="20" fillId="9" borderId="1" xfId="2" applyNumberFormat="1" applyFont="1" applyFill="1" applyBorder="1" applyAlignment="1">
      <alignment horizontal="center" vertical="center"/>
    </xf>
    <xf numFmtId="0" fontId="21" fillId="7" borderId="1" xfId="0" applyFont="1" applyFill="1" applyBorder="1" applyAlignment="1">
      <alignment horizontal="center" vertical="center" wrapText="1"/>
    </xf>
    <xf numFmtId="0" fontId="12" fillId="7" borderId="1" xfId="0" applyFont="1" applyFill="1" applyBorder="1" applyAlignment="1">
      <alignment horizontal="justify" vertical="center" wrapText="1"/>
    </xf>
    <xf numFmtId="0" fontId="19" fillId="7" borderId="1" xfId="0" applyFont="1" applyFill="1" applyBorder="1" applyAlignment="1">
      <alignment horizontal="center" vertical="center" wrapText="1"/>
    </xf>
    <xf numFmtId="0" fontId="10" fillId="7" borderId="1" xfId="0" applyFont="1" applyFill="1" applyBorder="1" applyAlignment="1">
      <alignment horizontal="justify" vertical="center" wrapText="1"/>
    </xf>
    <xf numFmtId="0" fontId="41" fillId="0" borderId="0" xfId="0" applyFont="1" applyAlignment="1">
      <alignment horizontal="justify" wrapText="1"/>
    </xf>
    <xf numFmtId="49" fontId="41" fillId="0" borderId="0" xfId="0" applyNumberFormat="1" applyFont="1" applyAlignment="1">
      <alignment horizontal="justify"/>
    </xf>
    <xf numFmtId="0" fontId="0" fillId="9" borderId="0" xfId="0" applyFill="1"/>
    <xf numFmtId="0" fontId="21" fillId="17" borderId="1" xfId="0" applyFont="1" applyFill="1" applyBorder="1" applyAlignment="1">
      <alignment horizontal="right" vertical="center"/>
    </xf>
    <xf numFmtId="0" fontId="38" fillId="17" borderId="1" xfId="0" applyFont="1" applyFill="1" applyBorder="1" applyAlignment="1">
      <alignment horizontal="right" vertical="center" wrapText="1"/>
    </xf>
    <xf numFmtId="0" fontId="10" fillId="0" borderId="0" xfId="0" applyFont="1" applyAlignment="1">
      <alignment horizontal="left" vertical="top" wrapText="1"/>
    </xf>
    <xf numFmtId="0" fontId="13" fillId="16" borderId="1" xfId="0" applyFont="1" applyFill="1" applyBorder="1" applyAlignment="1">
      <alignment horizontal="center" vertical="center"/>
    </xf>
    <xf numFmtId="0" fontId="21" fillId="6" borderId="1" xfId="0" applyFont="1" applyFill="1" applyBorder="1" applyAlignment="1">
      <alignment horizontal="center" vertical="center" wrapText="1"/>
    </xf>
    <xf numFmtId="173" fontId="21" fillId="10" borderId="1" xfId="2" applyFont="1" applyFill="1" applyBorder="1" applyAlignment="1">
      <alignment horizontal="center" vertical="top" wrapText="1"/>
    </xf>
    <xf numFmtId="0" fontId="12" fillId="9" borderId="1" xfId="0" applyFont="1" applyFill="1" applyBorder="1" applyAlignment="1">
      <alignment horizontal="center" vertical="center" wrapText="1"/>
    </xf>
    <xf numFmtId="174" fontId="21" fillId="6" borderId="1" xfId="2" applyNumberFormat="1" applyFont="1" applyFill="1" applyBorder="1" applyAlignment="1">
      <alignment horizontal="center" vertical="center" wrapText="1"/>
    </xf>
    <xf numFmtId="4" fontId="21" fillId="9" borderId="1" xfId="2" applyNumberFormat="1" applyFont="1" applyFill="1" applyBorder="1" applyAlignment="1">
      <alignment horizontal="center" vertical="center"/>
    </xf>
    <xf numFmtId="174" fontId="21" fillId="9" borderId="1" xfId="2" applyNumberFormat="1" applyFont="1" applyFill="1" applyBorder="1" applyAlignment="1">
      <alignment horizontal="center" vertical="center" wrapText="1"/>
    </xf>
    <xf numFmtId="0" fontId="12" fillId="7" borderId="1" xfId="0" applyFont="1" applyFill="1" applyBorder="1" applyAlignment="1">
      <alignment horizontal="center" vertical="center" wrapText="1"/>
    </xf>
    <xf numFmtId="0" fontId="41" fillId="9" borderId="0" xfId="0" applyFont="1" applyFill="1" applyAlignment="1">
      <alignment horizontal="left" vertical="center"/>
    </xf>
    <xf numFmtId="0" fontId="43" fillId="9" borderId="1" xfId="0" applyFont="1" applyFill="1" applyBorder="1" applyAlignment="1">
      <alignment horizontal="right" vertical="center" wrapText="1"/>
    </xf>
    <xf numFmtId="0" fontId="43" fillId="9" borderId="1" xfId="0" applyFont="1" applyFill="1" applyBorder="1" applyAlignment="1">
      <alignment horizontal="right" vertical="center"/>
    </xf>
    <xf numFmtId="0" fontId="41" fillId="9" borderId="10" xfId="0" applyFont="1" applyFill="1" applyBorder="1" applyAlignment="1">
      <alignment horizontal="left" vertical="center" wrapText="1"/>
    </xf>
    <xf numFmtId="0" fontId="41" fillId="9" borderId="0" xfId="0" applyFont="1" applyFill="1" applyAlignment="1">
      <alignment horizontal="left" vertical="center" wrapText="1"/>
    </xf>
    <xf numFmtId="0" fontId="50" fillId="20" borderId="49" xfId="0" applyFont="1" applyFill="1" applyBorder="1" applyAlignment="1">
      <alignment horizontal="center" vertical="top" wrapText="1"/>
    </xf>
  </cellXfs>
  <cellStyles count="28">
    <cellStyle name="cf1" xfId="4" xr:uid="{00000000-0005-0000-0000-000000000000}"/>
    <cellStyle name="cf10" xfId="5" xr:uid="{00000000-0005-0000-0000-000001000000}"/>
    <cellStyle name="cf11" xfId="6" xr:uid="{00000000-0005-0000-0000-000002000000}"/>
    <cellStyle name="cf12" xfId="7" xr:uid="{00000000-0005-0000-0000-000003000000}"/>
    <cellStyle name="cf13" xfId="8" xr:uid="{00000000-0005-0000-0000-000004000000}"/>
    <cellStyle name="cf2" xfId="9" xr:uid="{00000000-0005-0000-0000-000005000000}"/>
    <cellStyle name="cf3" xfId="10" xr:uid="{00000000-0005-0000-0000-000006000000}"/>
    <cellStyle name="cf4" xfId="11" xr:uid="{00000000-0005-0000-0000-000007000000}"/>
    <cellStyle name="cf5" xfId="12" xr:uid="{00000000-0005-0000-0000-000008000000}"/>
    <cellStyle name="cf6" xfId="13" xr:uid="{00000000-0005-0000-0000-000009000000}"/>
    <cellStyle name="cf7" xfId="14" xr:uid="{00000000-0005-0000-0000-00000A000000}"/>
    <cellStyle name="cf8" xfId="15" xr:uid="{00000000-0005-0000-0000-00000B000000}"/>
    <cellStyle name="cf9" xfId="16" xr:uid="{00000000-0005-0000-0000-00000C000000}"/>
    <cellStyle name="Heading" xfId="17" xr:uid="{00000000-0005-0000-0000-00000D000000}"/>
    <cellStyle name="Heading1" xfId="18" xr:uid="{00000000-0005-0000-0000-00000E000000}"/>
    <cellStyle name="Hiperlink" xfId="19" xr:uid="{00000000-0005-0000-0000-00000F000000}"/>
    <cellStyle name="Item" xfId="20" xr:uid="{00000000-0005-0000-0000-000010000000}"/>
    <cellStyle name="Moeda" xfId="2" builtinId="4" customBuiltin="1"/>
    <cellStyle name="Moeda 2" xfId="26" xr:uid="{00000000-0005-0000-0000-000044000000}"/>
    <cellStyle name="Normal" xfId="0" builtinId="0" customBuiltin="1"/>
    <cellStyle name="Normal 2" xfId="25" xr:uid="{00000000-0005-0000-0000-000045000000}"/>
    <cellStyle name="Normal 2 2" xfId="27" xr:uid="{00000000-0005-0000-0000-000045000000}"/>
    <cellStyle name="ObsSIMPLES" xfId="21" xr:uid="{00000000-0005-0000-0000-000013000000}"/>
    <cellStyle name="Porcentagem" xfId="3" builtinId="5" customBuiltin="1"/>
    <cellStyle name="Result" xfId="22" xr:uid="{00000000-0005-0000-0000-000015000000}"/>
    <cellStyle name="Result2" xfId="23" xr:uid="{00000000-0005-0000-0000-000016000000}"/>
    <cellStyle name="Valor Texto Editável" xfId="24" xr:uid="{00000000-0005-0000-0000-000017000000}"/>
    <cellStyle name="Vírgula" xfId="1" builtinId="3" customBuiltin="1"/>
  </cellStyles>
  <dxfs count="0"/>
  <tableStyles count="0" defaultTableStyle="TableStyleMedium2" defaultPivotStyle="PivotStyleLight16"/>
  <colors>
    <mruColors>
      <color rgb="FF66FFFF"/>
      <color rgb="FFFCFE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9</xdr:col>
      <xdr:colOff>0</xdr:colOff>
      <xdr:row>45</xdr:row>
      <xdr:rowOff>241789</xdr:rowOff>
    </xdr:from>
    <xdr:ext cx="184731" cy="264560"/>
    <xdr:sp macro="" textlink="">
      <xdr:nvSpPr>
        <xdr:cNvPr id="2" name="CaixaDeTexto 1">
          <a:extLst>
            <a:ext uri="{FF2B5EF4-FFF2-40B4-BE49-F238E27FC236}">
              <a16:creationId xmlns:a16="http://schemas.microsoft.com/office/drawing/2014/main" id="{1A309472-C468-9EC7-ACCE-57672D6248E5}"/>
            </a:ext>
          </a:extLst>
        </xdr:cNvPr>
        <xdr:cNvSpPr txBox="1"/>
      </xdr:nvSpPr>
      <xdr:spPr>
        <a:xfrm>
          <a:off x="9466385" y="128660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9</xdr:col>
      <xdr:colOff>0</xdr:colOff>
      <xdr:row>45</xdr:row>
      <xdr:rowOff>241789</xdr:rowOff>
    </xdr:from>
    <xdr:ext cx="184731" cy="264560"/>
    <xdr:sp macro="" textlink="">
      <xdr:nvSpPr>
        <xdr:cNvPr id="3" name="CaixaDeTexto 2">
          <a:extLst>
            <a:ext uri="{FF2B5EF4-FFF2-40B4-BE49-F238E27FC236}">
              <a16:creationId xmlns:a16="http://schemas.microsoft.com/office/drawing/2014/main" id="{B7441D4B-C2DD-40BF-AD51-B3B072DB2758}"/>
            </a:ext>
          </a:extLst>
        </xdr:cNvPr>
        <xdr:cNvSpPr txBox="1"/>
      </xdr:nvSpPr>
      <xdr:spPr>
        <a:xfrm>
          <a:off x="7993673" y="1291003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9</xdr:col>
      <xdr:colOff>0</xdr:colOff>
      <xdr:row>45</xdr:row>
      <xdr:rowOff>241789</xdr:rowOff>
    </xdr:from>
    <xdr:ext cx="184731" cy="264560"/>
    <xdr:sp macro="" textlink="">
      <xdr:nvSpPr>
        <xdr:cNvPr id="7" name="CaixaDeTexto 6">
          <a:extLst>
            <a:ext uri="{FF2B5EF4-FFF2-40B4-BE49-F238E27FC236}">
              <a16:creationId xmlns:a16="http://schemas.microsoft.com/office/drawing/2014/main" id="{A45A41BB-A25E-4AEB-9154-0F2F0E0C5BC1}"/>
            </a:ext>
          </a:extLst>
        </xdr:cNvPr>
        <xdr:cNvSpPr txBox="1"/>
      </xdr:nvSpPr>
      <xdr:spPr>
        <a:xfrm>
          <a:off x="7993673" y="1291003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9</xdr:col>
      <xdr:colOff>0</xdr:colOff>
      <xdr:row>45</xdr:row>
      <xdr:rowOff>241789</xdr:rowOff>
    </xdr:from>
    <xdr:ext cx="184731" cy="264560"/>
    <xdr:sp macro="" textlink="">
      <xdr:nvSpPr>
        <xdr:cNvPr id="4" name="CaixaDeTexto 3">
          <a:extLst>
            <a:ext uri="{FF2B5EF4-FFF2-40B4-BE49-F238E27FC236}">
              <a16:creationId xmlns:a16="http://schemas.microsoft.com/office/drawing/2014/main" id="{9234F41B-7792-49EB-A7B4-2F3513A797D6}"/>
            </a:ext>
          </a:extLst>
        </xdr:cNvPr>
        <xdr:cNvSpPr txBox="1"/>
      </xdr:nvSpPr>
      <xdr:spPr>
        <a:xfrm>
          <a:off x="7993673" y="134375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2"/>
  <sheetViews>
    <sheetView workbookViewId="0"/>
  </sheetViews>
  <sheetFormatPr defaultRowHeight="14.25" customHeight="1"/>
  <cols>
    <col min="1" max="1" width="160.28515625" style="2" customWidth="1"/>
    <col min="2" max="256" width="14.85546875" style="2" customWidth="1"/>
    <col min="257" max="257" width="146" style="2" customWidth="1"/>
    <col min="258" max="512" width="14.85546875" style="2" customWidth="1"/>
    <col min="513" max="513" width="146" style="2" customWidth="1"/>
    <col min="514" max="768" width="14.85546875" style="2" customWidth="1"/>
    <col min="769" max="769" width="146" style="2" customWidth="1"/>
    <col min="770" max="1024" width="14.85546875" style="2" customWidth="1"/>
    <col min="1025" max="1025" width="9.140625" customWidth="1"/>
  </cols>
  <sheetData>
    <row r="1" spans="1:1" ht="25.35" customHeight="1">
      <c r="A1" s="1" t="s">
        <v>0</v>
      </c>
    </row>
    <row r="2" spans="1:1" s="4" customFormat="1" ht="26.45" customHeight="1">
      <c r="A2" s="3" t="s">
        <v>1</v>
      </c>
    </row>
    <row r="3" spans="1:1" s="4" customFormat="1" ht="76.150000000000006" customHeight="1">
      <c r="A3" s="5" t="s">
        <v>2</v>
      </c>
    </row>
    <row r="4" spans="1:1" s="4" customFormat="1" ht="55.15" customHeight="1">
      <c r="A4" s="5" t="s">
        <v>3</v>
      </c>
    </row>
    <row r="5" spans="1:1" s="4" customFormat="1" ht="174.6" customHeight="1">
      <c r="A5" s="5" t="s">
        <v>4</v>
      </c>
    </row>
    <row r="6" spans="1:1" s="4" customFormat="1" ht="72.599999999999994" customHeight="1">
      <c r="A6" s="6" t="s">
        <v>5</v>
      </c>
    </row>
    <row r="7" spans="1:1" s="4" customFormat="1" ht="85.15" customHeight="1">
      <c r="A7" s="7" t="s">
        <v>6</v>
      </c>
    </row>
    <row r="8" spans="1:1" s="4" customFormat="1" ht="33.6" customHeight="1">
      <c r="A8" s="5" t="s">
        <v>7</v>
      </c>
    </row>
    <row r="9" spans="1:1" s="4" customFormat="1" ht="69.599999999999994" customHeight="1">
      <c r="A9" s="5" t="s">
        <v>8</v>
      </c>
    </row>
    <row r="10" spans="1:1" s="4" customFormat="1" ht="30.6" customHeight="1">
      <c r="A10" s="5" t="s">
        <v>9</v>
      </c>
    </row>
    <row r="11" spans="1:1" s="4" customFormat="1" ht="100.15" customHeight="1">
      <c r="A11" s="5" t="s">
        <v>10</v>
      </c>
    </row>
    <row r="12" spans="1:1" ht="58.15" customHeight="1">
      <c r="A12" s="5" t="s">
        <v>11</v>
      </c>
    </row>
  </sheetData>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A1:AMB9"/>
  <sheetViews>
    <sheetView showGridLines="0" workbookViewId="0">
      <selection activeCell="K4" sqref="K4"/>
    </sheetView>
  </sheetViews>
  <sheetFormatPr defaultRowHeight="15"/>
  <cols>
    <col min="1" max="1" width="11.140625" style="94" customWidth="1"/>
    <col min="2" max="2" width="14.5703125" style="94" customWidth="1"/>
    <col min="3" max="3" width="7.28515625" style="94" customWidth="1"/>
    <col min="4" max="4" width="53.140625" style="94" customWidth="1"/>
    <col min="5" max="5" width="13.28515625" style="94" customWidth="1"/>
    <col min="6" max="6" width="10.42578125" style="94" customWidth="1"/>
    <col min="7" max="7" width="12.28515625" style="94" customWidth="1"/>
    <col min="8" max="8" width="17.140625" style="98" customWidth="1"/>
    <col min="9" max="9" width="15.28515625" style="99" customWidth="1"/>
    <col min="10" max="225" width="11.7109375" style="94" customWidth="1"/>
    <col min="226" max="1016" width="11.7109375" style="8" customWidth="1"/>
    <col min="1017" max="1017" width="9.140625" customWidth="1"/>
  </cols>
  <sheetData>
    <row r="1" spans="1:9" ht="28.15" customHeight="1">
      <c r="A1" s="595" t="s">
        <v>248</v>
      </c>
      <c r="B1" s="596"/>
      <c r="C1" s="596"/>
      <c r="D1" s="596"/>
      <c r="E1" s="596"/>
      <c r="F1" s="596"/>
      <c r="G1" s="596"/>
      <c r="H1" s="597"/>
      <c r="I1" s="597"/>
    </row>
    <row r="2" spans="1:9" ht="40.9" customHeight="1">
      <c r="A2" s="593" t="s">
        <v>54</v>
      </c>
      <c r="B2" s="594"/>
      <c r="C2" s="593" t="s">
        <v>45</v>
      </c>
      <c r="D2" s="594"/>
      <c r="E2" s="208" t="s">
        <v>172</v>
      </c>
      <c r="F2" s="208" t="s">
        <v>352</v>
      </c>
      <c r="G2" s="357" t="s">
        <v>249</v>
      </c>
      <c r="H2" s="359" t="s">
        <v>358</v>
      </c>
      <c r="I2" s="361" t="s">
        <v>359</v>
      </c>
    </row>
    <row r="3" spans="1:9" ht="49.5" customHeight="1">
      <c r="A3" s="587" t="s">
        <v>361</v>
      </c>
      <c r="B3" s="588"/>
      <c r="C3" s="206">
        <v>1</v>
      </c>
      <c r="D3" s="209" t="s">
        <v>353</v>
      </c>
      <c r="E3" s="210" t="s">
        <v>178</v>
      </c>
      <c r="F3" s="205">
        <v>3</v>
      </c>
      <c r="G3" s="204">
        <v>11</v>
      </c>
      <c r="H3" s="360">
        <v>0</v>
      </c>
      <c r="I3" s="358">
        <f>H3*G3</f>
        <v>0</v>
      </c>
    </row>
    <row r="4" spans="1:9" ht="68.25" customHeight="1">
      <c r="A4" s="589"/>
      <c r="B4" s="590"/>
      <c r="C4" s="206">
        <v>2</v>
      </c>
      <c r="D4" s="211" t="s">
        <v>354</v>
      </c>
      <c r="E4" s="210" t="s">
        <v>178</v>
      </c>
      <c r="F4" s="205">
        <v>3</v>
      </c>
      <c r="G4" s="204">
        <v>11</v>
      </c>
      <c r="H4" s="360">
        <v>0</v>
      </c>
      <c r="I4" s="358">
        <f t="shared" ref="I4:I7" si="0">H4*G4</f>
        <v>0</v>
      </c>
    </row>
    <row r="5" spans="1:9" ht="77.25" customHeight="1">
      <c r="A5" s="589"/>
      <c r="B5" s="590"/>
      <c r="C5" s="206">
        <v>3</v>
      </c>
      <c r="D5" s="211" t="s">
        <v>355</v>
      </c>
      <c r="E5" s="210" t="s">
        <v>181</v>
      </c>
      <c r="F5" s="205">
        <v>1</v>
      </c>
      <c r="G5" s="204">
        <v>5</v>
      </c>
      <c r="H5" s="360">
        <v>0</v>
      </c>
      <c r="I5" s="358">
        <f t="shared" si="0"/>
        <v>0</v>
      </c>
    </row>
    <row r="6" spans="1:9" ht="21.75" customHeight="1">
      <c r="A6" s="589"/>
      <c r="B6" s="590"/>
      <c r="C6" s="206">
        <v>4</v>
      </c>
      <c r="D6" s="209" t="s">
        <v>356</v>
      </c>
      <c r="E6" s="210" t="s">
        <v>178</v>
      </c>
      <c r="F6" s="205">
        <v>3</v>
      </c>
      <c r="G6" s="204">
        <v>11</v>
      </c>
      <c r="H6" s="360">
        <v>0</v>
      </c>
      <c r="I6" s="358">
        <f t="shared" si="0"/>
        <v>0</v>
      </c>
    </row>
    <row r="7" spans="1:9" ht="35.25" customHeight="1">
      <c r="A7" s="589"/>
      <c r="B7" s="590"/>
      <c r="C7" s="206">
        <v>5</v>
      </c>
      <c r="D7" s="212" t="s">
        <v>357</v>
      </c>
      <c r="E7" s="213" t="s">
        <v>178</v>
      </c>
      <c r="F7" s="205">
        <v>1</v>
      </c>
      <c r="G7" s="204">
        <v>5</v>
      </c>
      <c r="H7" s="360">
        <v>0</v>
      </c>
      <c r="I7" s="358">
        <f t="shared" si="0"/>
        <v>0</v>
      </c>
    </row>
    <row r="8" spans="1:9" ht="21.6" customHeight="1">
      <c r="A8" s="589"/>
      <c r="B8" s="590"/>
      <c r="C8" s="598" t="s">
        <v>360</v>
      </c>
      <c r="D8" s="598"/>
      <c r="E8" s="598"/>
      <c r="F8" s="598"/>
      <c r="G8" s="598"/>
      <c r="H8" s="599"/>
      <c r="I8" s="355">
        <f>SUM(I3:I7)</f>
        <v>0</v>
      </c>
    </row>
    <row r="9" spans="1:9" ht="22.15" customHeight="1">
      <c r="A9" s="591"/>
      <c r="B9" s="592"/>
      <c r="C9" s="585" t="s">
        <v>351</v>
      </c>
      <c r="D9" s="585"/>
      <c r="E9" s="585"/>
      <c r="F9" s="585"/>
      <c r="G9" s="585"/>
      <c r="H9" s="586"/>
      <c r="I9" s="356">
        <f>I8/60</f>
        <v>0</v>
      </c>
    </row>
  </sheetData>
  <mergeCells count="6">
    <mergeCell ref="C9:H9"/>
    <mergeCell ref="A3:B9"/>
    <mergeCell ref="A2:B2"/>
    <mergeCell ref="C2:D2"/>
    <mergeCell ref="A1:I1"/>
    <mergeCell ref="C8:H8"/>
  </mergeCells>
  <printOptions horizontalCentered="1" verticalCentered="1"/>
  <pageMargins left="0.19685039370078741" right="0.19685039370078741" top="0.19685039370078741" bottom="0.19685039370078741" header="0.19685039370078741" footer="0.19685039370078741"/>
  <pageSetup paperSize="9" scale="56" orientation="landscape" r:id="rId1"/>
  <headerFooter>
    <oddHeader>&amp;A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J67"/>
  <sheetViews>
    <sheetView workbookViewId="0"/>
  </sheetViews>
  <sheetFormatPr defaultRowHeight="15"/>
  <cols>
    <col min="1" max="1" width="8.140625" style="8" customWidth="1"/>
    <col min="2" max="2" width="58.42578125" style="140" customWidth="1"/>
    <col min="3" max="3" width="13.42578125" style="13" customWidth="1"/>
    <col min="4" max="8" width="12.140625" style="8" hidden="1" customWidth="1"/>
    <col min="9" max="9" width="4.7109375" style="8" hidden="1" customWidth="1"/>
    <col min="10" max="10" width="10.85546875" style="8" customWidth="1"/>
    <col min="11" max="11" width="26.28515625" style="13" hidden="1" customWidth="1"/>
    <col min="12" max="12" width="24" style="13" hidden="1" customWidth="1"/>
    <col min="13" max="13" width="23.85546875" style="13" hidden="1" customWidth="1"/>
    <col min="14" max="14" width="1.7109375" style="8" hidden="1" customWidth="1"/>
    <col min="15" max="15" width="15" style="13" hidden="1" customWidth="1"/>
    <col min="16" max="16" width="17.5703125" style="13" hidden="1" customWidth="1"/>
    <col min="17" max="17" width="15" style="13" hidden="1" customWidth="1"/>
    <col min="18" max="18" width="16" style="141" customWidth="1"/>
    <col min="19" max="19" width="14.5703125" style="142" customWidth="1"/>
    <col min="20" max="20" width="12.28515625" style="10" hidden="1" customWidth="1"/>
    <col min="21" max="21" width="12.140625" style="10" hidden="1" customWidth="1"/>
    <col min="22" max="22" width="11.42578125" customWidth="1"/>
    <col min="23" max="1024" width="11.42578125" style="8" customWidth="1"/>
    <col min="1025" max="1025" width="9.140625" customWidth="1"/>
  </cols>
  <sheetData>
    <row r="1" spans="1:22" ht="43.15" customHeight="1">
      <c r="A1" s="600" t="s">
        <v>250</v>
      </c>
      <c r="B1" s="600"/>
      <c r="C1" s="600"/>
      <c r="D1" s="600"/>
      <c r="E1" s="600"/>
      <c r="F1" s="600"/>
      <c r="G1" s="600"/>
      <c r="H1" s="600"/>
      <c r="I1" s="600"/>
      <c r="J1" s="600"/>
      <c r="K1" s="601" t="s">
        <v>251</v>
      </c>
      <c r="L1" s="601"/>
      <c r="M1" s="601"/>
      <c r="N1" s="601"/>
      <c r="O1" s="601"/>
      <c r="P1" s="601"/>
      <c r="Q1" s="601"/>
      <c r="R1" s="602" t="s">
        <v>252</v>
      </c>
      <c r="S1" s="602"/>
      <c r="T1" s="603" t="s">
        <v>253</v>
      </c>
      <c r="U1" s="603"/>
    </row>
    <row r="2" spans="1:22" s="103" customFormat="1" ht="41.25" customHeight="1">
      <c r="A2" s="101" t="s">
        <v>40</v>
      </c>
      <c r="B2" s="101" t="s">
        <v>254</v>
      </c>
      <c r="C2" s="101" t="s">
        <v>172</v>
      </c>
      <c r="D2" s="101"/>
      <c r="E2" s="101"/>
      <c r="F2" s="101"/>
      <c r="G2" s="101"/>
      <c r="H2" s="101"/>
      <c r="I2" s="101"/>
      <c r="J2" s="102" t="s">
        <v>255</v>
      </c>
      <c r="K2" s="601"/>
      <c r="L2" s="601"/>
      <c r="M2" s="601"/>
      <c r="N2" s="601"/>
      <c r="O2" s="601"/>
      <c r="P2" s="601"/>
      <c r="Q2" s="601"/>
      <c r="R2" s="11" t="s">
        <v>256</v>
      </c>
      <c r="S2" s="11" t="s">
        <v>94</v>
      </c>
      <c r="T2" s="100" t="s">
        <v>256</v>
      </c>
      <c r="U2" s="100" t="s">
        <v>94</v>
      </c>
      <c r="V2"/>
    </row>
    <row r="3" spans="1:22" s="103" customFormat="1" ht="22.9" customHeight="1">
      <c r="A3" s="604">
        <v>1</v>
      </c>
      <c r="B3" s="605" t="s">
        <v>257</v>
      </c>
      <c r="C3" s="606" t="s">
        <v>258</v>
      </c>
      <c r="D3" s="105"/>
      <c r="E3" s="105"/>
      <c r="F3" s="105"/>
      <c r="G3" s="105"/>
      <c r="H3" s="105"/>
      <c r="I3" s="105"/>
      <c r="J3" s="604">
        <f>SUM(D4:I4)</f>
        <v>1</v>
      </c>
      <c r="K3" s="106" t="s">
        <v>259</v>
      </c>
      <c r="L3" s="106" t="s">
        <v>260</v>
      </c>
      <c r="M3" s="106" t="s">
        <v>261</v>
      </c>
      <c r="N3" s="107"/>
      <c r="O3" s="106" t="s">
        <v>262</v>
      </c>
      <c r="P3" s="106" t="s">
        <v>263</v>
      </c>
      <c r="Q3" s="106" t="s">
        <v>264</v>
      </c>
      <c r="R3" s="607"/>
      <c r="S3" s="608">
        <f>TRUNC(R3*J3,2)</f>
        <v>0</v>
      </c>
      <c r="T3" s="609">
        <v>569.29999999999995</v>
      </c>
      <c r="U3" s="609">
        <f>J3*T3</f>
        <v>569.29999999999995</v>
      </c>
      <c r="V3"/>
    </row>
    <row r="4" spans="1:22" ht="37.15" customHeight="1">
      <c r="A4" s="604"/>
      <c r="B4" s="605"/>
      <c r="C4" s="606"/>
      <c r="D4" s="104">
        <v>1</v>
      </c>
      <c r="E4" s="104">
        <v>0</v>
      </c>
      <c r="F4" s="104">
        <v>0</v>
      </c>
      <c r="G4" s="104">
        <v>0</v>
      </c>
      <c r="H4" s="104">
        <v>0</v>
      </c>
      <c r="I4" s="104">
        <v>0</v>
      </c>
      <c r="J4" s="604"/>
      <c r="K4" s="109">
        <v>539</v>
      </c>
      <c r="L4" s="109">
        <v>589</v>
      </c>
      <c r="M4" s="109">
        <v>579.9</v>
      </c>
      <c r="N4" s="110">
        <f>J3*M4</f>
        <v>579.9</v>
      </c>
      <c r="O4" s="109">
        <v>400</v>
      </c>
      <c r="P4" s="111">
        <v>1650</v>
      </c>
      <c r="Q4" s="109">
        <v>620</v>
      </c>
      <c r="R4" s="607"/>
      <c r="S4" s="608"/>
      <c r="T4" s="609"/>
      <c r="U4" s="609"/>
    </row>
    <row r="5" spans="1:22" ht="19.899999999999999" customHeight="1">
      <c r="A5" s="610">
        <v>2</v>
      </c>
      <c r="B5" s="611" t="s">
        <v>265</v>
      </c>
      <c r="C5" s="612" t="s">
        <v>258</v>
      </c>
      <c r="D5" s="112"/>
      <c r="E5" s="112"/>
      <c r="F5" s="112"/>
      <c r="G5" s="112"/>
      <c r="H5" s="112"/>
      <c r="I5" s="112"/>
      <c r="J5" s="610">
        <f>SUM(D6:I6)</f>
        <v>5</v>
      </c>
      <c r="K5" s="114" t="s">
        <v>266</v>
      </c>
      <c r="L5" s="114" t="s">
        <v>267</v>
      </c>
      <c r="M5" s="114" t="s">
        <v>260</v>
      </c>
      <c r="N5" s="115"/>
      <c r="O5" s="114" t="s">
        <v>262</v>
      </c>
      <c r="P5" s="114" t="s">
        <v>263</v>
      </c>
      <c r="Q5" s="114" t="s">
        <v>264</v>
      </c>
      <c r="R5" s="607"/>
      <c r="S5" s="608">
        <f>TRUNC(R5*J5,2)</f>
        <v>0</v>
      </c>
      <c r="T5" s="609">
        <v>109.23</v>
      </c>
      <c r="U5" s="609">
        <f>J5*T5</f>
        <v>546.15</v>
      </c>
    </row>
    <row r="6" spans="1:22" ht="17.45" customHeight="1">
      <c r="A6" s="610"/>
      <c r="B6" s="611"/>
      <c r="C6" s="612"/>
      <c r="D6" s="112">
        <v>1</v>
      </c>
      <c r="E6" s="112">
        <v>1</v>
      </c>
      <c r="F6" s="112">
        <v>1</v>
      </c>
      <c r="G6" s="112">
        <v>1</v>
      </c>
      <c r="H6" s="112">
        <v>0</v>
      </c>
      <c r="I6" s="112">
        <v>1</v>
      </c>
      <c r="J6" s="610"/>
      <c r="K6" s="116">
        <v>89.9</v>
      </c>
      <c r="L6" s="116">
        <v>118.8</v>
      </c>
      <c r="M6" s="116">
        <v>119</v>
      </c>
      <c r="N6" s="117"/>
      <c r="O6" s="116">
        <v>120</v>
      </c>
      <c r="P6" s="116">
        <v>220</v>
      </c>
      <c r="Q6" s="116">
        <v>89</v>
      </c>
      <c r="R6" s="607"/>
      <c r="S6" s="608"/>
      <c r="T6" s="609"/>
      <c r="U6" s="609"/>
    </row>
    <row r="7" spans="1:22" ht="28.15" customHeight="1">
      <c r="A7" s="610">
        <v>4</v>
      </c>
      <c r="B7" s="613" t="s">
        <v>268</v>
      </c>
      <c r="C7" s="612" t="s">
        <v>258</v>
      </c>
      <c r="D7" s="112"/>
      <c r="E7" s="112"/>
      <c r="F7" s="112"/>
      <c r="G7" s="112"/>
      <c r="H7" s="112"/>
      <c r="I7" s="112"/>
      <c r="J7" s="610">
        <v>2</v>
      </c>
      <c r="K7" s="114" t="s">
        <v>269</v>
      </c>
      <c r="L7" s="114" t="s">
        <v>270</v>
      </c>
      <c r="M7" s="114" t="s">
        <v>271</v>
      </c>
      <c r="N7" s="115"/>
      <c r="O7" s="114" t="s">
        <v>262</v>
      </c>
      <c r="P7" s="114" t="s">
        <v>263</v>
      </c>
      <c r="Q7" s="114" t="s">
        <v>264</v>
      </c>
      <c r="R7" s="607"/>
      <c r="S7" s="608">
        <f>TRUNC(R7*J7,2)</f>
        <v>0</v>
      </c>
      <c r="T7" s="609">
        <v>1006.32</v>
      </c>
      <c r="U7" s="609">
        <f>J7*T7</f>
        <v>2012.64</v>
      </c>
    </row>
    <row r="8" spans="1:22" ht="158.44999999999999" customHeight="1">
      <c r="A8" s="610"/>
      <c r="B8" s="613"/>
      <c r="C8" s="612"/>
      <c r="D8" s="112">
        <v>3</v>
      </c>
      <c r="E8" s="112">
        <v>0</v>
      </c>
      <c r="F8" s="112">
        <v>1</v>
      </c>
      <c r="G8" s="112">
        <v>1</v>
      </c>
      <c r="H8" s="112">
        <v>0</v>
      </c>
      <c r="I8" s="112">
        <v>0</v>
      </c>
      <c r="J8" s="610"/>
      <c r="K8" s="116">
        <v>1215.9000000000001</v>
      </c>
      <c r="L8" s="116">
        <v>854.05</v>
      </c>
      <c r="M8" s="116">
        <v>949</v>
      </c>
      <c r="N8" s="117"/>
      <c r="O8" s="116">
        <v>1100</v>
      </c>
      <c r="P8" s="116">
        <v>1050</v>
      </c>
      <c r="Q8" s="116">
        <v>999</v>
      </c>
      <c r="R8" s="607"/>
      <c r="S8" s="608"/>
      <c r="T8" s="609"/>
      <c r="U8" s="609"/>
    </row>
    <row r="9" spans="1:22" ht="24.6" customHeight="1">
      <c r="A9" s="604">
        <v>5</v>
      </c>
      <c r="B9" s="605" t="s">
        <v>272</v>
      </c>
      <c r="C9" s="606" t="s">
        <v>258</v>
      </c>
      <c r="D9" s="104"/>
      <c r="E9" s="104"/>
      <c r="F9" s="104"/>
      <c r="G9" s="104"/>
      <c r="H9" s="104"/>
      <c r="I9" s="104"/>
      <c r="J9" s="604">
        <f>SUM(D10:I10)</f>
        <v>6</v>
      </c>
      <c r="K9" s="118" t="s">
        <v>273</v>
      </c>
      <c r="L9" s="118" t="s">
        <v>274</v>
      </c>
      <c r="M9" s="118" t="s">
        <v>266</v>
      </c>
      <c r="N9" s="115"/>
      <c r="O9" s="118" t="s">
        <v>262</v>
      </c>
      <c r="P9" s="118" t="s">
        <v>263</v>
      </c>
      <c r="Q9" s="118" t="s">
        <v>264</v>
      </c>
      <c r="R9" s="607"/>
      <c r="S9" s="608">
        <f>TRUNC(R9*J9,2)</f>
        <v>0</v>
      </c>
      <c r="T9" s="609">
        <v>121.96</v>
      </c>
      <c r="U9" s="609">
        <f>J9*T9</f>
        <v>731.76</v>
      </c>
    </row>
    <row r="10" spans="1:22" ht="30" customHeight="1">
      <c r="A10" s="604"/>
      <c r="B10" s="605"/>
      <c r="C10" s="606"/>
      <c r="D10" s="104">
        <v>1</v>
      </c>
      <c r="E10" s="104">
        <v>1</v>
      </c>
      <c r="F10" s="104">
        <v>1</v>
      </c>
      <c r="G10" s="104">
        <v>1</v>
      </c>
      <c r="H10" s="104">
        <v>1</v>
      </c>
      <c r="I10" s="104">
        <v>1</v>
      </c>
      <c r="J10" s="604"/>
      <c r="K10" s="109">
        <v>96.97</v>
      </c>
      <c r="L10" s="109">
        <v>99.9</v>
      </c>
      <c r="M10" s="109">
        <v>169</v>
      </c>
      <c r="N10" s="110"/>
      <c r="O10" s="109">
        <v>200</v>
      </c>
      <c r="P10" s="109">
        <v>96</v>
      </c>
      <c r="Q10" s="109">
        <v>127.8</v>
      </c>
      <c r="R10" s="607"/>
      <c r="S10" s="608"/>
      <c r="T10" s="609"/>
      <c r="U10" s="609"/>
    </row>
    <row r="11" spans="1:22" ht="28.9" customHeight="1">
      <c r="A11" s="610">
        <v>6</v>
      </c>
      <c r="B11" s="611" t="s">
        <v>275</v>
      </c>
      <c r="C11" s="612" t="s">
        <v>258</v>
      </c>
      <c r="D11" s="112"/>
      <c r="E11" s="112"/>
      <c r="F11" s="112"/>
      <c r="G11" s="112"/>
      <c r="H11" s="112"/>
      <c r="I11" s="112"/>
      <c r="J11" s="610">
        <f>SUM(D12:I12)</f>
        <v>4</v>
      </c>
      <c r="K11" s="114" t="s">
        <v>269</v>
      </c>
      <c r="L11" s="114" t="s">
        <v>276</v>
      </c>
      <c r="M11" s="114" t="s">
        <v>277</v>
      </c>
      <c r="N11" s="115"/>
      <c r="O11" s="114" t="s">
        <v>262</v>
      </c>
      <c r="P11" s="114" t="s">
        <v>263</v>
      </c>
      <c r="Q11" s="114" t="s">
        <v>264</v>
      </c>
      <c r="R11" s="607"/>
      <c r="S11" s="608">
        <f>TRUNC(R11*J11,2)</f>
        <v>0</v>
      </c>
      <c r="T11" s="609">
        <v>250.33</v>
      </c>
      <c r="U11" s="609">
        <f>J11*T11</f>
        <v>1001.32</v>
      </c>
    </row>
    <row r="12" spans="1:22" ht="18" customHeight="1">
      <c r="A12" s="610"/>
      <c r="B12" s="611"/>
      <c r="C12" s="612"/>
      <c r="D12" s="112">
        <v>1</v>
      </c>
      <c r="E12" s="112">
        <v>1</v>
      </c>
      <c r="F12" s="112">
        <v>1</v>
      </c>
      <c r="G12" s="112">
        <v>1</v>
      </c>
      <c r="H12" s="112">
        <v>0</v>
      </c>
      <c r="I12" s="112">
        <v>0</v>
      </c>
      <c r="J12" s="610"/>
      <c r="K12" s="116">
        <v>280.89999999999998</v>
      </c>
      <c r="L12" s="116">
        <v>246</v>
      </c>
      <c r="M12" s="116">
        <v>224</v>
      </c>
      <c r="N12" s="117"/>
      <c r="O12" s="116">
        <v>200</v>
      </c>
      <c r="P12" s="116">
        <v>220</v>
      </c>
      <c r="Q12" s="116">
        <v>246</v>
      </c>
      <c r="R12" s="607"/>
      <c r="S12" s="608"/>
      <c r="T12" s="609"/>
      <c r="U12" s="609"/>
    </row>
    <row r="13" spans="1:22" ht="27.6" customHeight="1">
      <c r="A13" s="604">
        <v>7</v>
      </c>
      <c r="B13" s="605" t="s">
        <v>278</v>
      </c>
      <c r="C13" s="606" t="s">
        <v>258</v>
      </c>
      <c r="D13" s="104"/>
      <c r="E13" s="104"/>
      <c r="F13" s="104"/>
      <c r="G13" s="104"/>
      <c r="H13" s="104"/>
      <c r="I13" s="104"/>
      <c r="J13" s="604">
        <f>SUM(D14:I14)</f>
        <v>76</v>
      </c>
      <c r="K13" s="118" t="s">
        <v>274</v>
      </c>
      <c r="L13" s="118" t="s">
        <v>279</v>
      </c>
      <c r="M13" s="118" t="s">
        <v>280</v>
      </c>
      <c r="N13" s="115"/>
      <c r="O13" s="118" t="s">
        <v>262</v>
      </c>
      <c r="P13" s="118" t="s">
        <v>263</v>
      </c>
      <c r="Q13" s="118" t="s">
        <v>264</v>
      </c>
      <c r="R13" s="607"/>
      <c r="S13" s="608">
        <f>TRUNC(R13*J13,2)</f>
        <v>0</v>
      </c>
      <c r="T13" s="609">
        <v>24.92</v>
      </c>
      <c r="U13" s="609">
        <f>J13*T13</f>
        <v>1893.92</v>
      </c>
    </row>
    <row r="14" spans="1:22" ht="19.5" customHeight="1">
      <c r="A14" s="604"/>
      <c r="B14" s="605"/>
      <c r="C14" s="606"/>
      <c r="D14" s="104">
        <v>30</v>
      </c>
      <c r="E14" s="96">
        <v>10</v>
      </c>
      <c r="F14" s="104">
        <v>20</v>
      </c>
      <c r="G14" s="104">
        <v>12</v>
      </c>
      <c r="H14" s="104">
        <v>2</v>
      </c>
      <c r="I14" s="104">
        <v>2</v>
      </c>
      <c r="J14" s="604"/>
      <c r="K14" s="109">
        <v>21.97</v>
      </c>
      <c r="L14" s="109">
        <v>27.9</v>
      </c>
      <c r="M14" s="109">
        <v>24.9</v>
      </c>
      <c r="N14" s="110"/>
      <c r="O14" s="109">
        <v>70</v>
      </c>
      <c r="P14" s="109">
        <v>22</v>
      </c>
      <c r="Q14" s="109">
        <v>16.899999999999999</v>
      </c>
      <c r="R14" s="607"/>
      <c r="S14" s="608"/>
      <c r="T14" s="609"/>
      <c r="U14" s="609"/>
    </row>
    <row r="15" spans="1:22" ht="19.5" customHeight="1">
      <c r="A15" s="610">
        <v>8</v>
      </c>
      <c r="B15" s="611" t="s">
        <v>281</v>
      </c>
      <c r="C15" s="612" t="s">
        <v>258</v>
      </c>
      <c r="D15" s="112"/>
      <c r="E15" s="119"/>
      <c r="F15" s="112"/>
      <c r="G15" s="112"/>
      <c r="H15" s="112"/>
      <c r="I15" s="112"/>
      <c r="J15" s="610">
        <f>SUM(D16:I16)</f>
        <v>9</v>
      </c>
      <c r="K15" s="120" t="s">
        <v>282</v>
      </c>
      <c r="L15" s="120" t="s">
        <v>283</v>
      </c>
      <c r="M15" s="120" t="s">
        <v>284</v>
      </c>
      <c r="N15" s="110"/>
      <c r="O15" s="120" t="s">
        <v>262</v>
      </c>
      <c r="P15" s="120" t="s">
        <v>263</v>
      </c>
      <c r="Q15" s="120" t="s">
        <v>264</v>
      </c>
      <c r="R15" s="607"/>
      <c r="S15" s="608">
        <f>TRUNC(R15*J15,2)</f>
        <v>0</v>
      </c>
      <c r="T15" s="609">
        <v>265.35000000000002</v>
      </c>
      <c r="U15" s="609">
        <f>J15*T15</f>
        <v>2388.15</v>
      </c>
    </row>
    <row r="16" spans="1:22" ht="21" customHeight="1">
      <c r="A16" s="610"/>
      <c r="B16" s="611"/>
      <c r="C16" s="612"/>
      <c r="D16" s="112">
        <v>4</v>
      </c>
      <c r="E16" s="112">
        <v>1</v>
      </c>
      <c r="F16" s="112">
        <v>1</v>
      </c>
      <c r="G16" s="112">
        <v>1</v>
      </c>
      <c r="H16" s="112">
        <v>1</v>
      </c>
      <c r="I16" s="112">
        <v>1</v>
      </c>
      <c r="J16" s="610"/>
      <c r="K16" s="116">
        <v>235.36</v>
      </c>
      <c r="L16" s="116">
        <v>350.94</v>
      </c>
      <c r="M16" s="116">
        <v>209.76</v>
      </c>
      <c r="N16" s="117"/>
      <c r="O16" s="116">
        <v>300</v>
      </c>
      <c r="P16" s="116">
        <v>240</v>
      </c>
      <c r="Q16" s="116">
        <v>319.44</v>
      </c>
      <c r="R16" s="607"/>
      <c r="S16" s="608"/>
      <c r="T16" s="609"/>
      <c r="U16" s="609"/>
    </row>
    <row r="17" spans="1:21" ht="21.6" customHeight="1">
      <c r="A17" s="604">
        <v>9</v>
      </c>
      <c r="B17" s="605" t="s">
        <v>285</v>
      </c>
      <c r="C17" s="606" t="s">
        <v>258</v>
      </c>
      <c r="D17" s="104"/>
      <c r="E17" s="104"/>
      <c r="F17" s="104"/>
      <c r="G17" s="104"/>
      <c r="H17" s="104"/>
      <c r="I17" s="104"/>
      <c r="J17" s="604">
        <f>SUM(D18:I18)</f>
        <v>10</v>
      </c>
      <c r="K17" s="118" t="s">
        <v>266</v>
      </c>
      <c r="L17" s="118" t="s">
        <v>282</v>
      </c>
      <c r="M17" s="118" t="s">
        <v>286</v>
      </c>
      <c r="N17" s="115"/>
      <c r="O17" s="118" t="s">
        <v>262</v>
      </c>
      <c r="P17" s="118" t="s">
        <v>263</v>
      </c>
      <c r="Q17" s="118" t="s">
        <v>264</v>
      </c>
      <c r="R17" s="607"/>
      <c r="S17" s="608">
        <f>TRUNC(R17*J17,2)</f>
        <v>0</v>
      </c>
      <c r="T17" s="609">
        <v>17.36</v>
      </c>
      <c r="U17" s="609">
        <f>J17*T17</f>
        <v>173.6</v>
      </c>
    </row>
    <row r="18" spans="1:21" ht="15.75" customHeight="1">
      <c r="A18" s="604"/>
      <c r="B18" s="605"/>
      <c r="C18" s="606"/>
      <c r="D18" s="104">
        <v>4</v>
      </c>
      <c r="E18" s="104">
        <v>1</v>
      </c>
      <c r="F18" s="104">
        <v>1</v>
      </c>
      <c r="G18" s="104">
        <v>1</v>
      </c>
      <c r="H18" s="104">
        <v>1</v>
      </c>
      <c r="I18" s="104">
        <v>2</v>
      </c>
      <c r="J18" s="604"/>
      <c r="K18" s="109">
        <v>18.5</v>
      </c>
      <c r="L18" s="109">
        <v>16</v>
      </c>
      <c r="M18" s="109">
        <v>17.579999999999998</v>
      </c>
      <c r="N18" s="110"/>
      <c r="O18" s="109">
        <v>50</v>
      </c>
      <c r="P18" s="109">
        <v>25</v>
      </c>
      <c r="Q18" s="109">
        <v>21.9</v>
      </c>
      <c r="R18" s="607"/>
      <c r="S18" s="608"/>
      <c r="T18" s="609"/>
      <c r="U18" s="609"/>
    </row>
    <row r="19" spans="1:21" ht="15.75" customHeight="1">
      <c r="A19" s="610">
        <v>10</v>
      </c>
      <c r="B19" s="611" t="s">
        <v>287</v>
      </c>
      <c r="C19" s="612" t="s">
        <v>258</v>
      </c>
      <c r="D19" s="112"/>
      <c r="E19" s="112"/>
      <c r="F19" s="112"/>
      <c r="G19" s="112"/>
      <c r="H19" s="112"/>
      <c r="I19" s="112"/>
      <c r="J19" s="610">
        <f>SUM(D20:I20)</f>
        <v>27</v>
      </c>
      <c r="K19" s="120" t="s">
        <v>259</v>
      </c>
      <c r="L19" s="120" t="s">
        <v>266</v>
      </c>
      <c r="M19" s="120" t="s">
        <v>288</v>
      </c>
      <c r="N19" s="110"/>
      <c r="O19" s="120" t="s">
        <v>262</v>
      </c>
      <c r="P19" s="120" t="s">
        <v>263</v>
      </c>
      <c r="Q19" s="120" t="s">
        <v>264</v>
      </c>
      <c r="R19" s="607"/>
      <c r="S19" s="608">
        <f>TRUNC(R19*J19,2)</f>
        <v>0</v>
      </c>
      <c r="T19" s="609">
        <v>22.11</v>
      </c>
      <c r="U19" s="609">
        <f>J19*T19</f>
        <v>596.97</v>
      </c>
    </row>
    <row r="20" spans="1:21" ht="20.25" customHeight="1">
      <c r="A20" s="610"/>
      <c r="B20" s="611"/>
      <c r="C20" s="612"/>
      <c r="D20" s="112">
        <v>15</v>
      </c>
      <c r="E20" s="112">
        <v>3</v>
      </c>
      <c r="F20" s="112">
        <v>3</v>
      </c>
      <c r="G20" s="112">
        <v>4</v>
      </c>
      <c r="H20" s="112">
        <v>1</v>
      </c>
      <c r="I20" s="112">
        <v>1</v>
      </c>
      <c r="J20" s="610"/>
      <c r="K20" s="116">
        <v>25.43</v>
      </c>
      <c r="L20" s="116">
        <v>14.9</v>
      </c>
      <c r="M20" s="116">
        <v>25.99</v>
      </c>
      <c r="N20" s="117"/>
      <c r="O20" s="116">
        <v>50</v>
      </c>
      <c r="P20" s="116">
        <v>23</v>
      </c>
      <c r="Q20" s="121">
        <v>0</v>
      </c>
      <c r="R20" s="607"/>
      <c r="S20" s="608"/>
      <c r="T20" s="609"/>
      <c r="U20" s="609"/>
    </row>
    <row r="21" spans="1:21" ht="20.25" customHeight="1">
      <c r="A21" s="604">
        <v>11</v>
      </c>
      <c r="B21" s="605" t="s">
        <v>289</v>
      </c>
      <c r="C21" s="606" t="s">
        <v>258</v>
      </c>
      <c r="D21" s="104"/>
      <c r="E21" s="104"/>
      <c r="F21" s="104"/>
      <c r="G21" s="104"/>
      <c r="H21" s="104"/>
      <c r="I21" s="104"/>
      <c r="J21" s="604">
        <f>SUM(D22:I22)</f>
        <v>17</v>
      </c>
      <c r="K21" s="109" t="s">
        <v>259</v>
      </c>
      <c r="L21" s="109" t="s">
        <v>266</v>
      </c>
      <c r="M21" s="109" t="s">
        <v>282</v>
      </c>
      <c r="N21" s="110"/>
      <c r="O21" s="109" t="s">
        <v>262</v>
      </c>
      <c r="P21" s="109" t="s">
        <v>263</v>
      </c>
      <c r="Q21" s="109" t="s">
        <v>264</v>
      </c>
      <c r="R21" s="607"/>
      <c r="S21" s="608">
        <f>TRUNC(R21*J21,2)</f>
        <v>0</v>
      </c>
      <c r="T21" s="609">
        <v>33.67</v>
      </c>
      <c r="U21" s="609">
        <f>J21*T21</f>
        <v>572.39</v>
      </c>
    </row>
    <row r="22" spans="1:21" ht="21" customHeight="1">
      <c r="A22" s="604"/>
      <c r="B22" s="605"/>
      <c r="C22" s="606"/>
      <c r="D22" s="104">
        <v>6</v>
      </c>
      <c r="E22" s="104">
        <v>2</v>
      </c>
      <c r="F22" s="104">
        <v>2</v>
      </c>
      <c r="G22" s="104">
        <v>3</v>
      </c>
      <c r="H22" s="104">
        <v>1</v>
      </c>
      <c r="I22" s="104">
        <v>3</v>
      </c>
      <c r="J22" s="604"/>
      <c r="K22" s="109">
        <v>29</v>
      </c>
      <c r="L22" s="109">
        <v>34</v>
      </c>
      <c r="M22" s="109">
        <v>38</v>
      </c>
      <c r="N22" s="110"/>
      <c r="O22" s="109">
        <v>30</v>
      </c>
      <c r="P22" s="109">
        <v>26</v>
      </c>
      <c r="Q22" s="109">
        <v>29.9</v>
      </c>
      <c r="R22" s="607"/>
      <c r="S22" s="608"/>
      <c r="T22" s="609"/>
      <c r="U22" s="609"/>
    </row>
    <row r="23" spans="1:21" ht="21" customHeight="1">
      <c r="A23" s="610">
        <v>12</v>
      </c>
      <c r="B23" s="611" t="s">
        <v>290</v>
      </c>
      <c r="C23" s="612" t="s">
        <v>258</v>
      </c>
      <c r="D23" s="112"/>
      <c r="E23" s="112"/>
      <c r="F23" s="112"/>
      <c r="G23" s="112"/>
      <c r="H23" s="112"/>
      <c r="I23" s="112"/>
      <c r="J23" s="610">
        <f>SUM(D24:I24)</f>
        <v>33</v>
      </c>
      <c r="K23" s="114" t="s">
        <v>259</v>
      </c>
      <c r="L23" s="114" t="s">
        <v>260</v>
      </c>
      <c r="M23" s="114" t="s">
        <v>266</v>
      </c>
      <c r="N23" s="115"/>
      <c r="O23" s="114" t="s">
        <v>262</v>
      </c>
      <c r="P23" s="114" t="s">
        <v>263</v>
      </c>
      <c r="Q23" s="114" t="s">
        <v>264</v>
      </c>
      <c r="R23" s="607"/>
      <c r="S23" s="608">
        <f>TRUNC(R23*J23,2)</f>
        <v>0</v>
      </c>
      <c r="T23" s="609">
        <v>32.630000000000003</v>
      </c>
      <c r="U23" s="609">
        <f>J23*T23</f>
        <v>1076.7900000000002</v>
      </c>
    </row>
    <row r="24" spans="1:21" ht="21.6" customHeight="1">
      <c r="A24" s="610"/>
      <c r="B24" s="611"/>
      <c r="C24" s="612"/>
      <c r="D24" s="112">
        <v>11</v>
      </c>
      <c r="E24" s="112">
        <v>2</v>
      </c>
      <c r="F24" s="112">
        <v>12</v>
      </c>
      <c r="G24" s="112">
        <v>4</v>
      </c>
      <c r="H24" s="112">
        <v>2</v>
      </c>
      <c r="I24" s="112">
        <v>2</v>
      </c>
      <c r="J24" s="610"/>
      <c r="K24" s="116">
        <v>34</v>
      </c>
      <c r="L24" s="116">
        <v>38</v>
      </c>
      <c r="M24" s="116">
        <v>25.9</v>
      </c>
      <c r="N24" s="117"/>
      <c r="O24" s="116">
        <v>50</v>
      </c>
      <c r="P24" s="116">
        <v>39</v>
      </c>
      <c r="Q24" s="116">
        <v>35.9</v>
      </c>
      <c r="R24" s="607"/>
      <c r="S24" s="608"/>
      <c r="T24" s="609"/>
      <c r="U24" s="609"/>
    </row>
    <row r="25" spans="1:21" ht="21.6" customHeight="1">
      <c r="A25" s="604">
        <v>13</v>
      </c>
      <c r="B25" s="605" t="s">
        <v>291</v>
      </c>
      <c r="C25" s="606" t="s">
        <v>258</v>
      </c>
      <c r="D25" s="104"/>
      <c r="E25" s="104"/>
      <c r="F25" s="104"/>
      <c r="G25" s="104"/>
      <c r="H25" s="104"/>
      <c r="I25" s="104"/>
      <c r="J25" s="604">
        <f>SUM(D26:I26)</f>
        <v>35</v>
      </c>
      <c r="K25" s="109" t="s">
        <v>259</v>
      </c>
      <c r="L25" s="109" t="s">
        <v>266</v>
      </c>
      <c r="M25" s="109" t="s">
        <v>282</v>
      </c>
      <c r="N25" s="110"/>
      <c r="O25" s="109" t="s">
        <v>262</v>
      </c>
      <c r="P25" s="109" t="s">
        <v>263</v>
      </c>
      <c r="Q25" s="109" t="s">
        <v>264</v>
      </c>
      <c r="R25" s="607"/>
      <c r="S25" s="608">
        <f>TRUNC(R25*J25,2)</f>
        <v>0</v>
      </c>
      <c r="T25" s="609">
        <v>33.67</v>
      </c>
      <c r="U25" s="609">
        <f>J25*T25</f>
        <v>1178.45</v>
      </c>
    </row>
    <row r="26" spans="1:21" ht="77.45" customHeight="1">
      <c r="A26" s="604"/>
      <c r="B26" s="605"/>
      <c r="C26" s="606"/>
      <c r="D26" s="104">
        <v>11</v>
      </c>
      <c r="E26" s="104">
        <v>4</v>
      </c>
      <c r="F26" s="104">
        <v>7</v>
      </c>
      <c r="G26" s="104">
        <v>7</v>
      </c>
      <c r="H26" s="104">
        <v>2</v>
      </c>
      <c r="I26" s="104">
        <v>4</v>
      </c>
      <c r="J26" s="604"/>
      <c r="K26" s="109">
        <v>29</v>
      </c>
      <c r="L26" s="109">
        <v>34</v>
      </c>
      <c r="M26" s="109">
        <v>38</v>
      </c>
      <c r="N26" s="110"/>
      <c r="O26" s="109">
        <v>50</v>
      </c>
      <c r="P26" s="109">
        <v>28</v>
      </c>
      <c r="Q26" s="109">
        <v>59.3</v>
      </c>
      <c r="R26" s="607"/>
      <c r="S26" s="608"/>
      <c r="T26" s="609"/>
      <c r="U26" s="609"/>
    </row>
    <row r="27" spans="1:21" ht="22.15" customHeight="1">
      <c r="A27" s="610">
        <v>14</v>
      </c>
      <c r="B27" s="611" t="s">
        <v>292</v>
      </c>
      <c r="C27" s="612" t="s">
        <v>258</v>
      </c>
      <c r="D27" s="112"/>
      <c r="E27" s="112"/>
      <c r="F27" s="112"/>
      <c r="G27" s="112"/>
      <c r="H27" s="112"/>
      <c r="I27" s="112"/>
      <c r="J27" s="610">
        <f>SUM(D28:I28)</f>
        <v>61</v>
      </c>
      <c r="K27" s="120" t="s">
        <v>282</v>
      </c>
      <c r="L27" s="120" t="s">
        <v>259</v>
      </c>
      <c r="M27" s="120" t="s">
        <v>293</v>
      </c>
      <c r="N27" s="110"/>
      <c r="O27" s="120" t="s">
        <v>262</v>
      </c>
      <c r="P27" s="120" t="s">
        <v>263</v>
      </c>
      <c r="Q27" s="120" t="s">
        <v>264</v>
      </c>
      <c r="R27" s="607"/>
      <c r="S27" s="608">
        <f>TRUNC(R27*J27,2)</f>
        <v>0</v>
      </c>
      <c r="T27" s="609">
        <v>37.270000000000003</v>
      </c>
      <c r="U27" s="609">
        <f>J27*T27</f>
        <v>2273.4700000000003</v>
      </c>
    </row>
    <row r="28" spans="1:21" ht="25.9" customHeight="1">
      <c r="A28" s="610"/>
      <c r="B28" s="611"/>
      <c r="C28" s="612"/>
      <c r="D28" s="112">
        <v>36</v>
      </c>
      <c r="E28" s="112">
        <v>5</v>
      </c>
      <c r="F28" s="112">
        <v>12</v>
      </c>
      <c r="G28" s="112">
        <v>3</v>
      </c>
      <c r="H28" s="112">
        <v>1</v>
      </c>
      <c r="I28" s="112">
        <v>4</v>
      </c>
      <c r="J28" s="610"/>
      <c r="K28" s="116">
        <v>40.32</v>
      </c>
      <c r="L28" s="116">
        <v>39</v>
      </c>
      <c r="M28" s="116">
        <v>32.49</v>
      </c>
      <c r="N28" s="117"/>
      <c r="O28" s="116">
        <v>50</v>
      </c>
      <c r="P28" s="116">
        <v>26</v>
      </c>
      <c r="Q28" s="116">
        <v>29.9</v>
      </c>
      <c r="R28" s="607"/>
      <c r="S28" s="608"/>
      <c r="T28" s="609"/>
      <c r="U28" s="609"/>
    </row>
    <row r="29" spans="1:21" ht="21.6" customHeight="1">
      <c r="A29" s="604">
        <v>15</v>
      </c>
      <c r="B29" s="605" t="s">
        <v>294</v>
      </c>
      <c r="C29" s="606" t="s">
        <v>258</v>
      </c>
      <c r="D29" s="104"/>
      <c r="E29" s="104"/>
      <c r="F29" s="104"/>
      <c r="G29" s="104"/>
      <c r="H29" s="104"/>
      <c r="I29" s="104"/>
      <c r="J29" s="604">
        <f>SUM(D30:I30)</f>
        <v>2</v>
      </c>
      <c r="K29" s="109" t="s">
        <v>273</v>
      </c>
      <c r="L29" s="109" t="s">
        <v>260</v>
      </c>
      <c r="M29" s="109" t="s">
        <v>295</v>
      </c>
      <c r="N29" s="110"/>
      <c r="O29" s="109" t="s">
        <v>262</v>
      </c>
      <c r="P29" s="109" t="s">
        <v>263</v>
      </c>
      <c r="Q29" s="109" t="s">
        <v>264</v>
      </c>
      <c r="R29" s="607"/>
      <c r="S29" s="608">
        <f>TRUNC(R29*J29,2)</f>
        <v>0</v>
      </c>
      <c r="T29" s="609">
        <v>1336.07</v>
      </c>
      <c r="U29" s="609">
        <f>J29*T29</f>
        <v>2672.14</v>
      </c>
    </row>
    <row r="30" spans="1:21" ht="18" customHeight="1">
      <c r="A30" s="604"/>
      <c r="B30" s="605"/>
      <c r="C30" s="606"/>
      <c r="D30" s="104">
        <v>1</v>
      </c>
      <c r="E30" s="104">
        <v>1</v>
      </c>
      <c r="F30" s="104">
        <v>0</v>
      </c>
      <c r="G30" s="104">
        <v>0</v>
      </c>
      <c r="H30" s="104">
        <v>0</v>
      </c>
      <c r="I30" s="104">
        <v>0</v>
      </c>
      <c r="J30" s="604"/>
      <c r="K30" s="109">
        <v>1510.2</v>
      </c>
      <c r="L30" s="109">
        <v>1199</v>
      </c>
      <c r="M30" s="109">
        <v>1299</v>
      </c>
      <c r="N30" s="110"/>
      <c r="O30" s="111">
        <v>2500</v>
      </c>
      <c r="P30" s="109">
        <v>1350</v>
      </c>
      <c r="Q30" s="109">
        <v>1530</v>
      </c>
      <c r="R30" s="607"/>
      <c r="S30" s="608"/>
      <c r="T30" s="609"/>
      <c r="U30" s="609"/>
    </row>
    <row r="31" spans="1:21" ht="19.899999999999999" customHeight="1">
      <c r="A31" s="610">
        <v>16</v>
      </c>
      <c r="B31" s="611" t="s">
        <v>296</v>
      </c>
      <c r="C31" s="612" t="s">
        <v>258</v>
      </c>
      <c r="D31" s="112"/>
      <c r="E31" s="112"/>
      <c r="F31" s="112"/>
      <c r="G31" s="112"/>
      <c r="H31" s="112"/>
      <c r="I31" s="112"/>
      <c r="J31" s="610">
        <f>SUM(D32:I32)</f>
        <v>7</v>
      </c>
      <c r="K31" s="120" t="s">
        <v>282</v>
      </c>
      <c r="L31" s="120" t="s">
        <v>260</v>
      </c>
      <c r="M31" s="120" t="s">
        <v>297</v>
      </c>
      <c r="N31" s="110"/>
      <c r="O31" s="120" t="s">
        <v>262</v>
      </c>
      <c r="P31" s="120" t="s">
        <v>263</v>
      </c>
      <c r="Q31" s="120" t="s">
        <v>264</v>
      </c>
      <c r="R31" s="607"/>
      <c r="S31" s="608">
        <f>TRUNC(R31*J31,2)</f>
        <v>0</v>
      </c>
      <c r="T31" s="609">
        <v>789.38</v>
      </c>
      <c r="U31" s="609">
        <f>J31*T31</f>
        <v>5525.66</v>
      </c>
    </row>
    <row r="32" spans="1:21" ht="18.600000000000001" customHeight="1">
      <c r="A32" s="610"/>
      <c r="B32" s="611"/>
      <c r="C32" s="612"/>
      <c r="D32" s="112">
        <v>1</v>
      </c>
      <c r="E32" s="112">
        <v>1</v>
      </c>
      <c r="F32" s="112">
        <v>1</v>
      </c>
      <c r="G32" s="112">
        <v>1</v>
      </c>
      <c r="H32" s="112">
        <v>1</v>
      </c>
      <c r="I32" s="112">
        <v>2</v>
      </c>
      <c r="J32" s="610"/>
      <c r="K32" s="116">
        <v>769.6</v>
      </c>
      <c r="L32" s="116">
        <v>697.3</v>
      </c>
      <c r="M32" s="116">
        <v>901.24</v>
      </c>
      <c r="N32" s="117"/>
      <c r="O32" s="116">
        <v>350</v>
      </c>
      <c r="P32" s="116">
        <v>250</v>
      </c>
      <c r="Q32" s="116">
        <v>289</v>
      </c>
      <c r="R32" s="607"/>
      <c r="S32" s="608"/>
      <c r="T32" s="609"/>
      <c r="U32" s="609"/>
    </row>
    <row r="33" spans="1:21" ht="19.899999999999999" customHeight="1">
      <c r="A33" s="604">
        <v>17</v>
      </c>
      <c r="B33" s="605" t="s">
        <v>298</v>
      </c>
      <c r="C33" s="606" t="s">
        <v>258</v>
      </c>
      <c r="D33" s="104"/>
      <c r="E33" s="104"/>
      <c r="F33" s="104"/>
      <c r="G33" s="104"/>
      <c r="H33" s="104"/>
      <c r="I33" s="104"/>
      <c r="J33" s="604">
        <f>SUM(D34:I34)</f>
        <v>5</v>
      </c>
      <c r="K33" s="109" t="s">
        <v>266</v>
      </c>
      <c r="L33" s="109" t="s">
        <v>260</v>
      </c>
      <c r="M33" s="109" t="s">
        <v>282</v>
      </c>
      <c r="N33" s="110"/>
      <c r="O33" s="109" t="s">
        <v>262</v>
      </c>
      <c r="P33" s="109" t="s">
        <v>263</v>
      </c>
      <c r="Q33" s="109" t="s">
        <v>264</v>
      </c>
      <c r="R33" s="607"/>
      <c r="S33" s="608">
        <f>TRUNC(R33*J33,2)</f>
        <v>0</v>
      </c>
      <c r="T33" s="609">
        <v>132.6</v>
      </c>
      <c r="U33" s="609">
        <f>J33*T33</f>
        <v>663</v>
      </c>
    </row>
    <row r="34" spans="1:21" ht="18" customHeight="1">
      <c r="A34" s="604"/>
      <c r="B34" s="605"/>
      <c r="C34" s="606"/>
      <c r="D34" s="104">
        <v>2</v>
      </c>
      <c r="E34" s="104">
        <v>0</v>
      </c>
      <c r="F34" s="104">
        <v>1</v>
      </c>
      <c r="G34" s="104">
        <v>1</v>
      </c>
      <c r="H34" s="104">
        <v>0</v>
      </c>
      <c r="I34" s="104">
        <v>1</v>
      </c>
      <c r="J34" s="604"/>
      <c r="K34" s="109">
        <v>135.9</v>
      </c>
      <c r="L34" s="109">
        <v>117.9</v>
      </c>
      <c r="M34" s="109">
        <v>149.99</v>
      </c>
      <c r="N34" s="110"/>
      <c r="O34" s="109">
        <v>190</v>
      </c>
      <c r="P34" s="109">
        <v>180</v>
      </c>
      <c r="Q34" s="109">
        <v>198</v>
      </c>
      <c r="R34" s="607"/>
      <c r="S34" s="608"/>
      <c r="T34" s="609"/>
      <c r="U34" s="609"/>
    </row>
    <row r="35" spans="1:21" ht="19.149999999999999" customHeight="1">
      <c r="A35" s="610">
        <v>18</v>
      </c>
      <c r="B35" s="611" t="s">
        <v>299</v>
      </c>
      <c r="C35" s="612" t="s">
        <v>258</v>
      </c>
      <c r="D35" s="112"/>
      <c r="E35" s="112"/>
      <c r="F35" s="112"/>
      <c r="G35" s="112"/>
      <c r="H35" s="112"/>
      <c r="I35" s="112"/>
      <c r="J35" s="610">
        <f>SUM(D36:I36)</f>
        <v>3</v>
      </c>
      <c r="K35" s="120" t="s">
        <v>266</v>
      </c>
      <c r="L35" s="120" t="s">
        <v>260</v>
      </c>
      <c r="M35" s="120" t="s">
        <v>300</v>
      </c>
      <c r="N35" s="110"/>
      <c r="O35" s="120" t="s">
        <v>262</v>
      </c>
      <c r="P35" s="120" t="s">
        <v>263</v>
      </c>
      <c r="Q35" s="120" t="s">
        <v>264</v>
      </c>
      <c r="R35" s="607"/>
      <c r="S35" s="608">
        <f>TRUNC(R35*J35,2)</f>
        <v>0</v>
      </c>
      <c r="T35" s="609">
        <v>104.63</v>
      </c>
      <c r="U35" s="609">
        <f>J35*T35</f>
        <v>313.89</v>
      </c>
    </row>
    <row r="36" spans="1:21" ht="22.15" customHeight="1">
      <c r="A36" s="610"/>
      <c r="B36" s="611"/>
      <c r="C36" s="612"/>
      <c r="D36" s="112">
        <v>2</v>
      </c>
      <c r="E36" s="112">
        <v>0</v>
      </c>
      <c r="F36" s="112">
        <v>0</v>
      </c>
      <c r="G36" s="112">
        <v>0</v>
      </c>
      <c r="H36" s="112">
        <v>0</v>
      </c>
      <c r="I36" s="112">
        <v>1</v>
      </c>
      <c r="J36" s="610"/>
      <c r="K36" s="116">
        <v>104.06</v>
      </c>
      <c r="L36" s="116">
        <v>109.94</v>
      </c>
      <c r="M36" s="116">
        <v>99.9</v>
      </c>
      <c r="N36" s="117"/>
      <c r="O36" s="116">
        <v>200</v>
      </c>
      <c r="P36" s="116">
        <v>120</v>
      </c>
      <c r="Q36" s="116">
        <v>190</v>
      </c>
      <c r="R36" s="607"/>
      <c r="S36" s="608"/>
      <c r="T36" s="609"/>
      <c r="U36" s="609"/>
    </row>
    <row r="37" spans="1:21" ht="17.45" customHeight="1">
      <c r="A37" s="604">
        <v>19</v>
      </c>
      <c r="B37" s="605" t="s">
        <v>301</v>
      </c>
      <c r="C37" s="606" t="s">
        <v>258</v>
      </c>
      <c r="D37" s="104"/>
      <c r="E37" s="104"/>
      <c r="F37" s="104"/>
      <c r="G37" s="104"/>
      <c r="H37" s="104"/>
      <c r="I37" s="104"/>
      <c r="J37" s="604">
        <f>SUM(D38:I38)</f>
        <v>7</v>
      </c>
      <c r="K37" s="122" t="s">
        <v>259</v>
      </c>
      <c r="L37" s="122" t="s">
        <v>302</v>
      </c>
      <c r="M37" s="122" t="s">
        <v>261</v>
      </c>
      <c r="N37" s="117"/>
      <c r="O37" s="122" t="s">
        <v>262</v>
      </c>
      <c r="P37" s="122" t="s">
        <v>263</v>
      </c>
      <c r="Q37" s="122" t="s">
        <v>264</v>
      </c>
      <c r="R37" s="607"/>
      <c r="S37" s="608">
        <f>TRUNC(R37*J37,2)</f>
        <v>0</v>
      </c>
      <c r="T37" s="609">
        <v>253.6</v>
      </c>
      <c r="U37" s="609">
        <f>J37*T37</f>
        <v>1775.2</v>
      </c>
    </row>
    <row r="38" spans="1:21" ht="17.45" customHeight="1">
      <c r="A38" s="604"/>
      <c r="B38" s="605"/>
      <c r="C38" s="606"/>
      <c r="D38" s="104">
        <v>2</v>
      </c>
      <c r="E38" s="104">
        <v>1</v>
      </c>
      <c r="F38" s="104">
        <v>1</v>
      </c>
      <c r="G38" s="104">
        <v>1</v>
      </c>
      <c r="H38" s="104">
        <v>1</v>
      </c>
      <c r="I38" s="104">
        <v>1</v>
      </c>
      <c r="J38" s="604"/>
      <c r="K38" s="122">
        <v>265</v>
      </c>
      <c r="L38" s="122">
        <v>234.9</v>
      </c>
      <c r="M38" s="122">
        <v>260.89999999999998</v>
      </c>
      <c r="N38" s="117"/>
      <c r="O38" s="122">
        <v>180</v>
      </c>
      <c r="P38" s="122">
        <v>200</v>
      </c>
      <c r="Q38" s="122">
        <v>185</v>
      </c>
      <c r="R38" s="607"/>
      <c r="S38" s="608"/>
      <c r="T38" s="609"/>
      <c r="U38" s="609"/>
    </row>
    <row r="39" spans="1:21" ht="18.600000000000001" customHeight="1">
      <c r="A39" s="610">
        <v>20</v>
      </c>
      <c r="B39" s="611" t="s">
        <v>303</v>
      </c>
      <c r="C39" s="612" t="s">
        <v>258</v>
      </c>
      <c r="D39" s="112"/>
      <c r="E39" s="112"/>
      <c r="F39" s="112"/>
      <c r="G39" s="112"/>
      <c r="H39" s="112"/>
      <c r="I39" s="112"/>
      <c r="J39" s="610">
        <f>SUM(D40:I40)</f>
        <v>6</v>
      </c>
      <c r="K39" s="120" t="s">
        <v>274</v>
      </c>
      <c r="L39" s="120" t="s">
        <v>260</v>
      </c>
      <c r="M39" s="120" t="s">
        <v>266</v>
      </c>
      <c r="N39" s="110"/>
      <c r="O39" s="120" t="s">
        <v>262</v>
      </c>
      <c r="P39" s="120" t="s">
        <v>263</v>
      </c>
      <c r="Q39" s="120" t="s">
        <v>264</v>
      </c>
      <c r="R39" s="607"/>
      <c r="S39" s="608">
        <f>TRUNC(R39*J39,2)</f>
        <v>0</v>
      </c>
      <c r="T39" s="609">
        <v>1078.93</v>
      </c>
      <c r="U39" s="609">
        <f>J39*T39</f>
        <v>6473.58</v>
      </c>
    </row>
    <row r="40" spans="1:21" ht="25.15" customHeight="1">
      <c r="A40" s="610"/>
      <c r="B40" s="611"/>
      <c r="C40" s="612"/>
      <c r="D40" s="112">
        <v>1</v>
      </c>
      <c r="E40" s="112">
        <v>1</v>
      </c>
      <c r="F40" s="112">
        <v>1</v>
      </c>
      <c r="G40" s="112">
        <v>1</v>
      </c>
      <c r="H40" s="112">
        <v>1</v>
      </c>
      <c r="I40" s="112">
        <v>1</v>
      </c>
      <c r="J40" s="610"/>
      <c r="K40" s="120">
        <v>919.99</v>
      </c>
      <c r="L40" s="120">
        <v>1199.9000000000001</v>
      </c>
      <c r="M40" s="120">
        <v>1116.9000000000001</v>
      </c>
      <c r="N40" s="110"/>
      <c r="O40" s="120">
        <v>1700</v>
      </c>
      <c r="P40" s="120">
        <v>520</v>
      </c>
      <c r="Q40" s="120">
        <v>1600</v>
      </c>
      <c r="R40" s="607"/>
      <c r="S40" s="608"/>
      <c r="T40" s="609"/>
      <c r="U40" s="609"/>
    </row>
    <row r="41" spans="1:21" ht="19.899999999999999" customHeight="1">
      <c r="A41" s="604">
        <v>21</v>
      </c>
      <c r="B41" s="605" t="s">
        <v>304</v>
      </c>
      <c r="C41" s="606" t="s">
        <v>258</v>
      </c>
      <c r="D41" s="104"/>
      <c r="E41" s="104"/>
      <c r="F41" s="104"/>
      <c r="G41" s="104"/>
      <c r="H41" s="104"/>
      <c r="I41" s="104"/>
      <c r="J41" s="604">
        <f>SUM(D42:I42)</f>
        <v>97</v>
      </c>
      <c r="K41" s="109" t="s">
        <v>283</v>
      </c>
      <c r="L41" s="109" t="s">
        <v>305</v>
      </c>
      <c r="M41" s="109" t="s">
        <v>284</v>
      </c>
      <c r="N41" s="110"/>
      <c r="O41" s="109" t="s">
        <v>262</v>
      </c>
      <c r="P41" s="109" t="s">
        <v>263</v>
      </c>
      <c r="Q41" s="109" t="s">
        <v>264</v>
      </c>
      <c r="R41" s="607"/>
      <c r="S41" s="608">
        <f>TRUNC(R41*J41,2)</f>
        <v>0</v>
      </c>
      <c r="T41" s="609">
        <v>29.87</v>
      </c>
      <c r="U41" s="609">
        <f>J41*T41</f>
        <v>2897.39</v>
      </c>
    </row>
    <row r="42" spans="1:21" ht="16.899999999999999" customHeight="1">
      <c r="A42" s="604"/>
      <c r="B42" s="605"/>
      <c r="C42" s="606"/>
      <c r="D42" s="104">
        <v>51</v>
      </c>
      <c r="E42" s="104">
        <v>10</v>
      </c>
      <c r="F42" s="104">
        <v>12</v>
      </c>
      <c r="G42" s="104">
        <v>12</v>
      </c>
      <c r="H42" s="104">
        <v>2</v>
      </c>
      <c r="I42" s="104">
        <v>10</v>
      </c>
      <c r="J42" s="604"/>
      <c r="K42" s="109">
        <v>25</v>
      </c>
      <c r="L42" s="109">
        <v>34.9</v>
      </c>
      <c r="M42" s="109">
        <v>28.8</v>
      </c>
      <c r="N42" s="110"/>
      <c r="O42" s="109">
        <v>30</v>
      </c>
      <c r="P42" s="109">
        <v>15</v>
      </c>
      <c r="Q42" s="109">
        <v>23.9</v>
      </c>
      <c r="R42" s="607"/>
      <c r="S42" s="608"/>
      <c r="T42" s="609"/>
      <c r="U42" s="609"/>
    </row>
    <row r="43" spans="1:21" ht="19.899999999999999" customHeight="1">
      <c r="A43" s="610">
        <v>22</v>
      </c>
      <c r="B43" s="611" t="s">
        <v>306</v>
      </c>
      <c r="C43" s="612" t="s">
        <v>258</v>
      </c>
      <c r="D43" s="112"/>
      <c r="E43" s="112"/>
      <c r="F43" s="112"/>
      <c r="G43" s="112"/>
      <c r="H43" s="112"/>
      <c r="I43" s="112"/>
      <c r="J43" s="610">
        <v>20</v>
      </c>
      <c r="K43" s="120" t="s">
        <v>259</v>
      </c>
      <c r="L43" s="120" t="s">
        <v>266</v>
      </c>
      <c r="M43" s="123" t="s">
        <v>282</v>
      </c>
      <c r="N43" s="110"/>
      <c r="O43" s="120" t="s">
        <v>262</v>
      </c>
      <c r="P43" s="120" t="s">
        <v>263</v>
      </c>
      <c r="Q43" s="120" t="s">
        <v>264</v>
      </c>
      <c r="R43" s="607"/>
      <c r="S43" s="608">
        <f>TRUNC(R43*J43,2)</f>
        <v>0</v>
      </c>
      <c r="T43" s="609">
        <v>56.25</v>
      </c>
      <c r="U43" s="609">
        <f>J43*T43</f>
        <v>1125</v>
      </c>
    </row>
    <row r="44" spans="1:21" ht="17.45" customHeight="1">
      <c r="A44" s="610"/>
      <c r="B44" s="611"/>
      <c r="C44" s="612"/>
      <c r="D44" s="112">
        <v>5</v>
      </c>
      <c r="E44" s="112">
        <v>1</v>
      </c>
      <c r="F44" s="112">
        <v>4</v>
      </c>
      <c r="G44" s="112">
        <v>1</v>
      </c>
      <c r="H44" s="112">
        <v>1</v>
      </c>
      <c r="I44" s="112">
        <v>3</v>
      </c>
      <c r="J44" s="610"/>
      <c r="K44" s="116">
        <v>57.59</v>
      </c>
      <c r="L44" s="116">
        <v>53.88</v>
      </c>
      <c r="M44" s="116">
        <v>57.28</v>
      </c>
      <c r="N44" s="117"/>
      <c r="O44" s="116">
        <v>180</v>
      </c>
      <c r="P44" s="116">
        <v>65</v>
      </c>
      <c r="Q44" s="116">
        <v>52.16</v>
      </c>
      <c r="R44" s="607"/>
      <c r="S44" s="608"/>
      <c r="T44" s="609"/>
      <c r="U44" s="609"/>
    </row>
    <row r="45" spans="1:21" ht="16.899999999999999" customHeight="1">
      <c r="A45" s="604">
        <v>23</v>
      </c>
      <c r="B45" s="605" t="s">
        <v>307</v>
      </c>
      <c r="C45" s="606" t="s">
        <v>258</v>
      </c>
      <c r="D45" s="104"/>
      <c r="E45" s="104"/>
      <c r="F45" s="104"/>
      <c r="G45" s="104"/>
      <c r="H45" s="104"/>
      <c r="I45" s="104"/>
      <c r="J45" s="604">
        <f>SUM(D46:I46)</f>
        <v>9</v>
      </c>
      <c r="K45" s="109" t="s">
        <v>308</v>
      </c>
      <c r="L45" s="109" t="s">
        <v>259</v>
      </c>
      <c r="M45" s="109" t="s">
        <v>309</v>
      </c>
      <c r="N45" s="110"/>
      <c r="O45" s="109" t="s">
        <v>262</v>
      </c>
      <c r="P45" s="109" t="s">
        <v>263</v>
      </c>
      <c r="Q45" s="109" t="s">
        <v>264</v>
      </c>
      <c r="R45" s="607"/>
      <c r="S45" s="608">
        <f>TRUNC(R45*J45,2)</f>
        <v>0</v>
      </c>
      <c r="T45" s="609">
        <v>561.71</v>
      </c>
      <c r="U45" s="609">
        <f>J45*T45</f>
        <v>5055.3900000000003</v>
      </c>
    </row>
    <row r="46" spans="1:21" ht="17.45" customHeight="1">
      <c r="A46" s="604"/>
      <c r="B46" s="605"/>
      <c r="C46" s="606"/>
      <c r="D46" s="104">
        <v>3</v>
      </c>
      <c r="E46" s="104">
        <v>1</v>
      </c>
      <c r="F46" s="104">
        <v>2</v>
      </c>
      <c r="G46" s="104">
        <v>1</v>
      </c>
      <c r="H46" s="104">
        <v>1</v>
      </c>
      <c r="I46" s="104">
        <v>1</v>
      </c>
      <c r="J46" s="604"/>
      <c r="K46" s="109">
        <v>494.14</v>
      </c>
      <c r="L46" s="109">
        <v>473.9</v>
      </c>
      <c r="M46" s="109">
        <v>717.09</v>
      </c>
      <c r="N46" s="110"/>
      <c r="O46" s="109">
        <v>360</v>
      </c>
      <c r="P46" s="109">
        <v>330</v>
      </c>
      <c r="Q46" s="109">
        <v>186.9</v>
      </c>
      <c r="R46" s="607"/>
      <c r="S46" s="608"/>
      <c r="T46" s="609"/>
      <c r="U46" s="609"/>
    </row>
    <row r="47" spans="1:21" ht="17.45" customHeight="1">
      <c r="A47" s="610">
        <v>24</v>
      </c>
      <c r="B47" s="611" t="s">
        <v>310</v>
      </c>
      <c r="C47" s="612" t="s">
        <v>258</v>
      </c>
      <c r="D47" s="112"/>
      <c r="E47" s="112"/>
      <c r="F47" s="112"/>
      <c r="G47" s="112"/>
      <c r="H47" s="112"/>
      <c r="I47" s="112"/>
      <c r="J47" s="610">
        <f>SUM(D48:I48)</f>
        <v>15</v>
      </c>
      <c r="K47" s="120" t="s">
        <v>259</v>
      </c>
      <c r="L47" s="120" t="s">
        <v>260</v>
      </c>
      <c r="M47" s="120" t="s">
        <v>266</v>
      </c>
      <c r="N47" s="110"/>
      <c r="O47" s="120" t="s">
        <v>262</v>
      </c>
      <c r="P47" s="120" t="s">
        <v>263</v>
      </c>
      <c r="Q47" s="120" t="s">
        <v>264</v>
      </c>
      <c r="R47" s="607"/>
      <c r="S47" s="608">
        <f>TRUNC(R47*J47,2)</f>
        <v>0</v>
      </c>
      <c r="T47" s="609">
        <v>31.52</v>
      </c>
      <c r="U47" s="609">
        <f>J47*T47</f>
        <v>472.8</v>
      </c>
    </row>
    <row r="48" spans="1:21" ht="33" customHeight="1">
      <c r="A48" s="610"/>
      <c r="B48" s="611"/>
      <c r="C48" s="612"/>
      <c r="D48" s="112">
        <v>6</v>
      </c>
      <c r="E48" s="112">
        <v>2</v>
      </c>
      <c r="F48" s="112">
        <v>3</v>
      </c>
      <c r="G48" s="112">
        <v>2</v>
      </c>
      <c r="H48" s="112">
        <v>1</v>
      </c>
      <c r="I48" s="112">
        <v>1</v>
      </c>
      <c r="J48" s="610"/>
      <c r="K48" s="116">
        <v>29.99</v>
      </c>
      <c r="L48" s="116">
        <v>31.9</v>
      </c>
      <c r="M48" s="116">
        <v>32.68</v>
      </c>
      <c r="N48" s="117"/>
      <c r="O48" s="116">
        <v>40</v>
      </c>
      <c r="P48" s="116">
        <v>18</v>
      </c>
      <c r="Q48" s="116">
        <v>44.98</v>
      </c>
      <c r="R48" s="607"/>
      <c r="S48" s="608"/>
      <c r="T48" s="609"/>
      <c r="U48" s="609"/>
    </row>
    <row r="49" spans="1:21" ht="33" customHeight="1">
      <c r="A49" s="124">
        <v>25</v>
      </c>
      <c r="B49" s="125" t="s">
        <v>311</v>
      </c>
      <c r="C49" s="126" t="s">
        <v>258</v>
      </c>
      <c r="D49" s="124"/>
      <c r="E49" s="124"/>
      <c r="F49" s="124"/>
      <c r="G49" s="124"/>
      <c r="H49" s="124"/>
      <c r="I49" s="124"/>
      <c r="J49" s="124">
        <v>3</v>
      </c>
      <c r="K49" s="116"/>
      <c r="L49" s="116"/>
      <c r="M49" s="116"/>
      <c r="N49" s="117"/>
      <c r="O49" s="116"/>
      <c r="P49" s="116"/>
      <c r="Q49" s="116"/>
      <c r="R49" s="97"/>
      <c r="S49" s="97"/>
      <c r="T49" s="108"/>
      <c r="U49" s="108"/>
    </row>
    <row r="50" spans="1:21" ht="33" customHeight="1">
      <c r="A50" s="112">
        <v>26</v>
      </c>
      <c r="B50" s="113" t="s">
        <v>312</v>
      </c>
      <c r="C50" s="9" t="s">
        <v>258</v>
      </c>
      <c r="D50" s="112"/>
      <c r="E50" s="112"/>
      <c r="F50" s="112"/>
      <c r="G50" s="112"/>
      <c r="H50" s="112"/>
      <c r="I50" s="112"/>
      <c r="J50" s="112">
        <v>3</v>
      </c>
      <c r="K50" s="116"/>
      <c r="L50" s="116"/>
      <c r="M50" s="116"/>
      <c r="N50" s="117"/>
      <c r="O50" s="116"/>
      <c r="P50" s="116"/>
      <c r="Q50" s="116"/>
      <c r="R50" s="97"/>
      <c r="S50" s="97"/>
      <c r="T50" s="108"/>
      <c r="U50" s="108"/>
    </row>
    <row r="51" spans="1:21" ht="33" customHeight="1">
      <c r="A51" s="124">
        <v>27</v>
      </c>
      <c r="B51" s="125" t="s">
        <v>313</v>
      </c>
      <c r="C51" s="126" t="s">
        <v>258</v>
      </c>
      <c r="D51" s="124"/>
      <c r="E51" s="124"/>
      <c r="F51" s="124"/>
      <c r="G51" s="124"/>
      <c r="H51" s="124"/>
      <c r="I51" s="124"/>
      <c r="J51" s="124">
        <v>3</v>
      </c>
      <c r="K51" s="116"/>
      <c r="L51" s="116"/>
      <c r="M51" s="116"/>
      <c r="N51" s="117"/>
      <c r="O51" s="116"/>
      <c r="P51" s="116"/>
      <c r="Q51" s="116"/>
      <c r="R51" s="97"/>
      <c r="S51" s="97"/>
      <c r="T51" s="108"/>
      <c r="U51" s="108"/>
    </row>
    <row r="52" spans="1:21" ht="33" customHeight="1">
      <c r="A52" s="112">
        <v>28</v>
      </c>
      <c r="B52" s="113" t="s">
        <v>314</v>
      </c>
      <c r="C52" s="9" t="s">
        <v>258</v>
      </c>
      <c r="D52" s="112"/>
      <c r="E52" s="112"/>
      <c r="F52" s="112"/>
      <c r="G52" s="112"/>
      <c r="H52" s="112"/>
      <c r="I52" s="112"/>
      <c r="J52" s="112">
        <v>2</v>
      </c>
      <c r="K52" s="116"/>
      <c r="L52" s="116"/>
      <c r="M52" s="116"/>
      <c r="N52" s="117"/>
      <c r="O52" s="116"/>
      <c r="P52" s="116"/>
      <c r="Q52" s="116"/>
      <c r="R52" s="97"/>
      <c r="S52" s="97"/>
      <c r="T52" s="108"/>
      <c r="U52" s="108"/>
    </row>
    <row r="53" spans="1:21" ht="19.149999999999999" customHeight="1">
      <c r="A53" s="604">
        <v>29</v>
      </c>
      <c r="B53" s="605" t="s">
        <v>315</v>
      </c>
      <c r="C53" s="606" t="s">
        <v>258</v>
      </c>
      <c r="D53" s="104"/>
      <c r="E53" s="104"/>
      <c r="F53" s="104"/>
      <c r="G53" s="104"/>
      <c r="H53" s="104"/>
      <c r="I53" s="104"/>
      <c r="J53" s="604">
        <f>SUM(D54:I54)</f>
        <v>5</v>
      </c>
      <c r="K53" s="122" t="s">
        <v>282</v>
      </c>
      <c r="L53" s="122" t="s">
        <v>260</v>
      </c>
      <c r="M53" s="122" t="s">
        <v>274</v>
      </c>
      <c r="N53" s="117"/>
      <c r="O53" s="122" t="s">
        <v>262</v>
      </c>
      <c r="P53" s="122" t="s">
        <v>263</v>
      </c>
      <c r="Q53" s="122" t="s">
        <v>264</v>
      </c>
      <c r="R53" s="607"/>
      <c r="S53" s="608">
        <f>TRUNC(R53*J53,2)</f>
        <v>0</v>
      </c>
      <c r="T53" s="609">
        <v>629.9</v>
      </c>
      <c r="U53" s="609">
        <f>J53*T53</f>
        <v>3149.5</v>
      </c>
    </row>
    <row r="54" spans="1:21" ht="27.6" customHeight="1">
      <c r="A54" s="604"/>
      <c r="B54" s="605"/>
      <c r="C54" s="606"/>
      <c r="D54" s="104">
        <v>1</v>
      </c>
      <c r="E54" s="104">
        <v>1</v>
      </c>
      <c r="F54" s="104">
        <v>1</v>
      </c>
      <c r="G54" s="104">
        <v>1</v>
      </c>
      <c r="H54" s="104">
        <v>0</v>
      </c>
      <c r="I54" s="104">
        <v>1</v>
      </c>
      <c r="J54" s="604"/>
      <c r="K54" s="122">
        <v>646.9</v>
      </c>
      <c r="L54" s="122">
        <v>489.9</v>
      </c>
      <c r="M54" s="122">
        <v>749.9</v>
      </c>
      <c r="N54" s="117"/>
      <c r="O54" s="122">
        <v>900</v>
      </c>
      <c r="P54" s="122">
        <v>1450</v>
      </c>
      <c r="Q54" s="122">
        <v>1800</v>
      </c>
      <c r="R54" s="607"/>
      <c r="S54" s="608"/>
      <c r="T54" s="609"/>
      <c r="U54" s="609"/>
    </row>
    <row r="55" spans="1:21" ht="18" customHeight="1">
      <c r="A55" s="610">
        <v>30</v>
      </c>
      <c r="B55" s="611" t="s">
        <v>316</v>
      </c>
      <c r="C55" s="612" t="s">
        <v>258</v>
      </c>
      <c r="D55" s="112"/>
      <c r="E55" s="112"/>
      <c r="F55" s="112"/>
      <c r="G55" s="112"/>
      <c r="H55" s="112"/>
      <c r="I55" s="112"/>
      <c r="J55" s="610" t="e">
        <f>SUM(#REF!)</f>
        <v>#REF!</v>
      </c>
      <c r="K55" s="120" t="s">
        <v>317</v>
      </c>
      <c r="L55" s="120" t="s">
        <v>309</v>
      </c>
      <c r="M55" s="120" t="s">
        <v>260</v>
      </c>
      <c r="N55" s="110"/>
      <c r="O55" s="120" t="s">
        <v>262</v>
      </c>
      <c r="P55" s="120" t="s">
        <v>263</v>
      </c>
      <c r="Q55" s="120" t="s">
        <v>264</v>
      </c>
      <c r="R55" s="607"/>
      <c r="S55" s="608" t="e">
        <f>TRUNC(R55*J55,2)</f>
        <v>#REF!</v>
      </c>
      <c r="T55" s="609">
        <v>52.75</v>
      </c>
      <c r="U55" s="609" t="e">
        <f>J55*T55</f>
        <v>#REF!</v>
      </c>
    </row>
    <row r="56" spans="1:21" ht="18" customHeight="1">
      <c r="A56" s="610"/>
      <c r="B56" s="611"/>
      <c r="C56" s="612"/>
      <c r="D56" s="112"/>
      <c r="E56" s="112"/>
      <c r="F56" s="112"/>
      <c r="G56" s="112"/>
      <c r="H56" s="112"/>
      <c r="I56" s="112"/>
      <c r="J56" s="610"/>
      <c r="K56" s="120"/>
      <c r="L56" s="120"/>
      <c r="M56" s="120"/>
      <c r="N56" s="110"/>
      <c r="O56" s="120"/>
      <c r="P56" s="120"/>
      <c r="Q56" s="120"/>
      <c r="R56" s="607"/>
      <c r="S56" s="608"/>
      <c r="T56" s="609"/>
      <c r="U56" s="609"/>
    </row>
    <row r="57" spans="1:21" ht="18" customHeight="1">
      <c r="A57" s="610"/>
      <c r="B57" s="611"/>
      <c r="C57" s="612"/>
      <c r="D57" s="112"/>
      <c r="E57" s="112"/>
      <c r="F57" s="112"/>
      <c r="G57" s="112"/>
      <c r="H57" s="112"/>
      <c r="I57" s="112"/>
      <c r="J57" s="610"/>
      <c r="K57" s="120"/>
      <c r="L57" s="120"/>
      <c r="M57" s="120"/>
      <c r="N57" s="110"/>
      <c r="O57" s="120"/>
      <c r="P57" s="120"/>
      <c r="Q57" s="120"/>
      <c r="R57" s="607"/>
      <c r="S57" s="608"/>
      <c r="T57" s="609"/>
      <c r="U57" s="609"/>
    </row>
    <row r="58" spans="1:21" ht="21" customHeight="1">
      <c r="A58" s="617" t="s">
        <v>318</v>
      </c>
      <c r="B58" s="617"/>
      <c r="C58" s="617"/>
      <c r="D58" s="617"/>
      <c r="E58" s="617"/>
      <c r="F58" s="617"/>
      <c r="G58" s="617"/>
      <c r="H58" s="617"/>
      <c r="I58" s="617"/>
      <c r="J58" s="617"/>
      <c r="K58" s="617"/>
      <c r="L58" s="617"/>
      <c r="M58" s="617"/>
      <c r="N58" s="617"/>
      <c r="O58" s="617"/>
      <c r="P58" s="617"/>
      <c r="Q58" s="617"/>
      <c r="R58" s="617"/>
      <c r="S58" s="127" t="e">
        <f>SUM(S3:S55)</f>
        <v>#REF!</v>
      </c>
      <c r="T58" s="128"/>
      <c r="U58" s="129" t="e">
        <f>SUM(U3:U55)</f>
        <v>#REF!</v>
      </c>
    </row>
    <row r="59" spans="1:21" ht="24" customHeight="1">
      <c r="A59" s="618" t="s">
        <v>319</v>
      </c>
      <c r="B59" s="618"/>
      <c r="C59" s="618"/>
      <c r="D59" s="618"/>
      <c r="E59" s="618"/>
      <c r="F59" s="618"/>
      <c r="G59" s="618"/>
      <c r="H59" s="618"/>
      <c r="I59" s="618"/>
      <c r="J59" s="618"/>
      <c r="K59" s="618"/>
      <c r="L59" s="618"/>
      <c r="M59" s="618"/>
      <c r="N59" s="618"/>
      <c r="O59" s="618"/>
      <c r="P59" s="618"/>
      <c r="Q59" s="618"/>
      <c r="R59" s="618"/>
      <c r="S59" s="130" t="e">
        <f>(S58*0.9)/(12*8)*12</f>
        <v>#REF!</v>
      </c>
      <c r="T59" s="128"/>
      <c r="U59" s="129" t="e">
        <f>(U58*0.9)/(12*8)*12</f>
        <v>#REF!</v>
      </c>
    </row>
    <row r="60" spans="1:21" ht="26.45" customHeight="1">
      <c r="A60" s="618" t="s">
        <v>320</v>
      </c>
      <c r="B60" s="618"/>
      <c r="C60" s="618"/>
      <c r="D60" s="618"/>
      <c r="E60" s="618"/>
      <c r="F60" s="618"/>
      <c r="G60" s="618"/>
      <c r="H60" s="618"/>
      <c r="I60" s="618"/>
      <c r="J60" s="618"/>
      <c r="K60" s="618"/>
      <c r="L60" s="618"/>
      <c r="M60" s="618"/>
      <c r="N60" s="618"/>
      <c r="O60" s="618"/>
      <c r="P60" s="618"/>
      <c r="Q60" s="618"/>
      <c r="R60" s="618"/>
      <c r="S60" s="131" t="e">
        <f>S59/12/24</f>
        <v>#REF!</v>
      </c>
      <c r="T60" s="128"/>
      <c r="U60" s="129" t="e">
        <f>U59/12/24</f>
        <v>#REF!</v>
      </c>
    </row>
    <row r="61" spans="1:21" ht="15.6" customHeight="1">
      <c r="A61" s="132" t="s">
        <v>321</v>
      </c>
      <c r="B61" s="132"/>
      <c r="C61" s="132"/>
      <c r="D61" s="132"/>
      <c r="E61" s="132"/>
      <c r="F61" s="132"/>
      <c r="G61" s="132"/>
      <c r="H61" s="132"/>
      <c r="I61" s="132"/>
      <c r="J61" s="132"/>
      <c r="K61" s="133"/>
      <c r="L61" s="134"/>
      <c r="M61" s="135"/>
      <c r="N61" s="136"/>
      <c r="O61" s="135"/>
      <c r="P61" s="135"/>
      <c r="Q61" s="135"/>
      <c r="R61" s="137"/>
      <c r="S61" s="138"/>
    </row>
    <row r="62" spans="1:21" ht="16.899999999999999" customHeight="1">
      <c r="A62" s="619" t="s">
        <v>322</v>
      </c>
      <c r="B62" s="619"/>
      <c r="C62" s="619"/>
      <c r="D62" s="619"/>
      <c r="E62" s="619"/>
      <c r="F62" s="619"/>
      <c r="G62" s="619"/>
      <c r="H62" s="619"/>
      <c r="I62" s="619"/>
      <c r="J62" s="619"/>
      <c r="K62" s="139"/>
      <c r="L62" s="135"/>
      <c r="M62" s="135"/>
      <c r="N62" s="136"/>
      <c r="O62" s="135"/>
      <c r="P62" s="135"/>
      <c r="Q62" s="135"/>
      <c r="R62" s="137"/>
      <c r="S62" s="138"/>
    </row>
    <row r="63" spans="1:21" ht="13.15" customHeight="1">
      <c r="A63" s="614" t="s">
        <v>53</v>
      </c>
      <c r="B63" s="614"/>
      <c r="C63" s="614"/>
      <c r="D63" s="614"/>
      <c r="E63" s="614"/>
      <c r="F63" s="614"/>
      <c r="G63" s="614"/>
      <c r="H63" s="614"/>
      <c r="I63" s="614"/>
      <c r="J63" s="614"/>
      <c r="K63" s="614"/>
      <c r="L63" s="614"/>
      <c r="M63" s="614"/>
      <c r="N63" s="614"/>
      <c r="O63" s="614"/>
      <c r="P63" s="614"/>
      <c r="Q63" s="614"/>
      <c r="R63" s="614"/>
      <c r="S63" s="614"/>
      <c r="T63" s="614"/>
      <c r="U63" s="614"/>
    </row>
    <row r="64" spans="1:21" ht="36.6" customHeight="1">
      <c r="A64" s="615" t="s">
        <v>323</v>
      </c>
      <c r="B64" s="615"/>
      <c r="C64" s="615"/>
      <c r="D64" s="615"/>
      <c r="E64" s="615"/>
      <c r="F64" s="615"/>
      <c r="G64" s="615"/>
      <c r="H64" s="615"/>
      <c r="I64" s="615"/>
      <c r="J64" s="615"/>
      <c r="K64" s="615"/>
      <c r="L64" s="615"/>
      <c r="M64" s="615"/>
      <c r="N64" s="615"/>
      <c r="O64" s="615"/>
      <c r="P64" s="615"/>
      <c r="Q64" s="615"/>
      <c r="R64" s="615"/>
      <c r="S64" s="615"/>
      <c r="T64" s="615"/>
      <c r="U64" s="615"/>
    </row>
    <row r="66" spans="1:20">
      <c r="A66" s="616"/>
      <c r="B66" s="616"/>
      <c r="C66" s="616"/>
      <c r="D66" s="616"/>
      <c r="E66" s="616"/>
      <c r="F66" s="616"/>
      <c r="G66" s="616"/>
      <c r="H66" s="616"/>
      <c r="I66" s="616"/>
      <c r="J66" s="616"/>
      <c r="K66" s="616"/>
      <c r="L66" s="616"/>
      <c r="M66" s="616"/>
      <c r="N66" s="616"/>
      <c r="O66" s="616"/>
      <c r="P66" s="616"/>
      <c r="Q66" s="616"/>
      <c r="R66" s="616"/>
      <c r="S66" s="616"/>
      <c r="T66" s="616"/>
    </row>
    <row r="67" spans="1:20">
      <c r="A67" s="616"/>
      <c r="B67" s="616"/>
      <c r="C67" s="616"/>
      <c r="D67" s="616"/>
      <c r="E67" s="616"/>
      <c r="F67" s="616"/>
      <c r="G67" s="616"/>
      <c r="H67" s="616"/>
      <c r="I67" s="616"/>
      <c r="J67" s="616"/>
      <c r="K67" s="616"/>
      <c r="L67" s="616"/>
      <c r="M67" s="616"/>
      <c r="N67" s="616"/>
      <c r="O67" s="616"/>
      <c r="P67" s="616"/>
      <c r="Q67" s="616"/>
      <c r="R67" s="616"/>
      <c r="S67" s="616"/>
      <c r="T67" s="616"/>
    </row>
  </sheetData>
  <mergeCells count="212">
    <mergeCell ref="A63:U63"/>
    <mergeCell ref="A64:U64"/>
    <mergeCell ref="A66:T66"/>
    <mergeCell ref="A67:T67"/>
    <mergeCell ref="T55:T57"/>
    <mergeCell ref="U55:U57"/>
    <mergeCell ref="A58:R58"/>
    <mergeCell ref="A59:R59"/>
    <mergeCell ref="A60:R60"/>
    <mergeCell ref="A62:J62"/>
    <mergeCell ref="A55:A57"/>
    <mergeCell ref="B55:B57"/>
    <mergeCell ref="C55:C57"/>
    <mergeCell ref="J55:J57"/>
    <mergeCell ref="R55:R57"/>
    <mergeCell ref="S55:S57"/>
    <mergeCell ref="T47:T48"/>
    <mergeCell ref="U47:U48"/>
    <mergeCell ref="A53:A54"/>
    <mergeCell ref="B53:B54"/>
    <mergeCell ref="C53:C54"/>
    <mergeCell ref="J53:J54"/>
    <mergeCell ref="R53:R54"/>
    <mergeCell ref="S53:S54"/>
    <mergeCell ref="T53:T54"/>
    <mergeCell ref="U53:U54"/>
    <mergeCell ref="A47:A48"/>
    <mergeCell ref="B47:B48"/>
    <mergeCell ref="C47:C48"/>
    <mergeCell ref="J47:J48"/>
    <mergeCell ref="R47:R48"/>
    <mergeCell ref="S47:S48"/>
    <mergeCell ref="T43:T44"/>
    <mergeCell ref="U43:U44"/>
    <mergeCell ref="A45:A46"/>
    <mergeCell ref="B45:B46"/>
    <mergeCell ref="C45:C46"/>
    <mergeCell ref="J45:J46"/>
    <mergeCell ref="R45:R46"/>
    <mergeCell ref="S45:S46"/>
    <mergeCell ref="T45:T46"/>
    <mergeCell ref="U45:U46"/>
    <mergeCell ref="A43:A44"/>
    <mergeCell ref="B43:B44"/>
    <mergeCell ref="C43:C44"/>
    <mergeCell ref="J43:J44"/>
    <mergeCell ref="R43:R44"/>
    <mergeCell ref="S43:S44"/>
    <mergeCell ref="T39:T40"/>
    <mergeCell ref="U39:U40"/>
    <mergeCell ref="A41:A42"/>
    <mergeCell ref="B41:B42"/>
    <mergeCell ref="C41:C42"/>
    <mergeCell ref="J41:J42"/>
    <mergeCell ref="R41:R42"/>
    <mergeCell ref="S41:S42"/>
    <mergeCell ref="T41:T42"/>
    <mergeCell ref="U41:U42"/>
    <mergeCell ref="A39:A40"/>
    <mergeCell ref="B39:B40"/>
    <mergeCell ref="C39:C40"/>
    <mergeCell ref="J39:J40"/>
    <mergeCell ref="R39:R40"/>
    <mergeCell ref="S39:S40"/>
    <mergeCell ref="T35:T36"/>
    <mergeCell ref="U35:U36"/>
    <mergeCell ref="A37:A38"/>
    <mergeCell ref="B37:B38"/>
    <mergeCell ref="C37:C38"/>
    <mergeCell ref="J37:J38"/>
    <mergeCell ref="R37:R38"/>
    <mergeCell ref="S37:S38"/>
    <mergeCell ref="T37:T38"/>
    <mergeCell ref="U37:U38"/>
    <mergeCell ref="A35:A36"/>
    <mergeCell ref="B35:B36"/>
    <mergeCell ref="C35:C36"/>
    <mergeCell ref="J35:J36"/>
    <mergeCell ref="R35:R36"/>
    <mergeCell ref="S35:S36"/>
    <mergeCell ref="T31:T32"/>
    <mergeCell ref="U31:U32"/>
    <mergeCell ref="A33:A34"/>
    <mergeCell ref="B33:B34"/>
    <mergeCell ref="C33:C34"/>
    <mergeCell ref="J33:J34"/>
    <mergeCell ref="R33:R34"/>
    <mergeCell ref="S33:S34"/>
    <mergeCell ref="T33:T34"/>
    <mergeCell ref="U33:U34"/>
    <mergeCell ref="A31:A32"/>
    <mergeCell ref="B31:B32"/>
    <mergeCell ref="C31:C32"/>
    <mergeCell ref="J31:J32"/>
    <mergeCell ref="R31:R32"/>
    <mergeCell ref="S31:S32"/>
    <mergeCell ref="T27:T28"/>
    <mergeCell ref="U27:U28"/>
    <mergeCell ref="A29:A30"/>
    <mergeCell ref="B29:B30"/>
    <mergeCell ref="C29:C30"/>
    <mergeCell ref="J29:J30"/>
    <mergeCell ref="R29:R30"/>
    <mergeCell ref="S29:S30"/>
    <mergeCell ref="T29:T30"/>
    <mergeCell ref="U29:U30"/>
    <mergeCell ref="A27:A28"/>
    <mergeCell ref="B27:B28"/>
    <mergeCell ref="C27:C28"/>
    <mergeCell ref="J27:J28"/>
    <mergeCell ref="R27:R28"/>
    <mergeCell ref="S27:S28"/>
    <mergeCell ref="T23:T24"/>
    <mergeCell ref="U23:U24"/>
    <mergeCell ref="A25:A26"/>
    <mergeCell ref="B25:B26"/>
    <mergeCell ref="C25:C26"/>
    <mergeCell ref="J25:J26"/>
    <mergeCell ref="R25:R26"/>
    <mergeCell ref="S25:S26"/>
    <mergeCell ref="T25:T26"/>
    <mergeCell ref="U25:U26"/>
    <mergeCell ref="A23:A24"/>
    <mergeCell ref="B23:B24"/>
    <mergeCell ref="C23:C24"/>
    <mergeCell ref="J23:J24"/>
    <mergeCell ref="R23:R24"/>
    <mergeCell ref="S23:S24"/>
    <mergeCell ref="T19:T20"/>
    <mergeCell ref="U19:U20"/>
    <mergeCell ref="A21:A22"/>
    <mergeCell ref="B21:B22"/>
    <mergeCell ref="C21:C22"/>
    <mergeCell ref="J21:J22"/>
    <mergeCell ref="R21:R22"/>
    <mergeCell ref="S21:S22"/>
    <mergeCell ref="T21:T22"/>
    <mergeCell ref="U21:U22"/>
    <mergeCell ref="A19:A20"/>
    <mergeCell ref="B19:B20"/>
    <mergeCell ref="C19:C20"/>
    <mergeCell ref="J19:J20"/>
    <mergeCell ref="R19:R20"/>
    <mergeCell ref="S19:S20"/>
    <mergeCell ref="T15:T16"/>
    <mergeCell ref="U15:U16"/>
    <mergeCell ref="A17:A18"/>
    <mergeCell ref="B17:B18"/>
    <mergeCell ref="C17:C18"/>
    <mergeCell ref="J17:J18"/>
    <mergeCell ref="R17:R18"/>
    <mergeCell ref="S17:S18"/>
    <mergeCell ref="T17:T18"/>
    <mergeCell ref="U17:U18"/>
    <mergeCell ref="A15:A16"/>
    <mergeCell ref="B15:B16"/>
    <mergeCell ref="C15:C16"/>
    <mergeCell ref="J15:J16"/>
    <mergeCell ref="R15:R16"/>
    <mergeCell ref="S15:S16"/>
    <mergeCell ref="T11:T12"/>
    <mergeCell ref="U11:U12"/>
    <mergeCell ref="A13:A14"/>
    <mergeCell ref="B13:B14"/>
    <mergeCell ref="C13:C14"/>
    <mergeCell ref="J13:J14"/>
    <mergeCell ref="R13:R14"/>
    <mergeCell ref="S13:S14"/>
    <mergeCell ref="T13:T14"/>
    <mergeCell ref="U13:U14"/>
    <mergeCell ref="A11:A12"/>
    <mergeCell ref="B11:B12"/>
    <mergeCell ref="C11:C12"/>
    <mergeCell ref="J11:J12"/>
    <mergeCell ref="R11:R12"/>
    <mergeCell ref="S11:S12"/>
    <mergeCell ref="A9:A10"/>
    <mergeCell ref="B9:B10"/>
    <mergeCell ref="C9:C10"/>
    <mergeCell ref="J9:J10"/>
    <mergeCell ref="R9:R10"/>
    <mergeCell ref="S9:S10"/>
    <mergeCell ref="T9:T10"/>
    <mergeCell ref="U9:U10"/>
    <mergeCell ref="A7:A8"/>
    <mergeCell ref="B7:B8"/>
    <mergeCell ref="C7:C8"/>
    <mergeCell ref="J7:J8"/>
    <mergeCell ref="R7:R8"/>
    <mergeCell ref="S7:S8"/>
    <mergeCell ref="A5:A6"/>
    <mergeCell ref="B5:B6"/>
    <mergeCell ref="C5:C6"/>
    <mergeCell ref="J5:J6"/>
    <mergeCell ref="R5:R6"/>
    <mergeCell ref="S5:S6"/>
    <mergeCell ref="T5:T6"/>
    <mergeCell ref="U5:U6"/>
    <mergeCell ref="T7:T8"/>
    <mergeCell ref="U7:U8"/>
    <mergeCell ref="A1:J1"/>
    <mergeCell ref="K1:Q2"/>
    <mergeCell ref="R1:S1"/>
    <mergeCell ref="T1:U1"/>
    <mergeCell ref="A3:A4"/>
    <mergeCell ref="B3:B4"/>
    <mergeCell ref="C3:C4"/>
    <mergeCell ref="J3:J4"/>
    <mergeCell ref="R3:R4"/>
    <mergeCell ref="S3:S4"/>
    <mergeCell ref="T3:T4"/>
    <mergeCell ref="U3:U4"/>
  </mergeCells>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J20"/>
  <sheetViews>
    <sheetView workbookViewId="0"/>
  </sheetViews>
  <sheetFormatPr defaultRowHeight="15"/>
  <cols>
    <col min="1" max="1" width="7.140625" style="8" customWidth="1"/>
    <col min="2" max="2" width="22.28515625" style="8" customWidth="1"/>
    <col min="3" max="3" width="11.42578125" style="8" customWidth="1"/>
    <col min="4" max="7" width="12.140625" style="8" hidden="1" customWidth="1"/>
    <col min="8" max="8" width="10.28515625" style="8" customWidth="1"/>
    <col min="9" max="9" width="24.42578125" style="177" hidden="1" customWidth="1"/>
    <col min="10" max="10" width="16.28515625" style="177" hidden="1" customWidth="1"/>
    <col min="11" max="11" width="19.7109375" style="177" hidden="1" customWidth="1"/>
    <col min="12" max="12" width="22.28515625" style="177" hidden="1" customWidth="1"/>
    <col min="13" max="13" width="16.28515625" style="177" hidden="1" customWidth="1"/>
    <col min="14" max="16" width="18.140625" style="177" hidden="1" customWidth="1"/>
    <col min="17" max="17" width="13.7109375" style="177" customWidth="1"/>
    <col min="18" max="18" width="12" style="177" customWidth="1"/>
    <col min="19" max="19" width="13.7109375" style="178" hidden="1" customWidth="1"/>
    <col min="20" max="20" width="12" style="178" hidden="1" customWidth="1"/>
    <col min="21" max="1024" width="11.42578125" style="8" customWidth="1"/>
    <col min="1025" max="1025" width="9.140625" customWidth="1"/>
  </cols>
  <sheetData>
    <row r="1" spans="1:21" ht="44.45" customHeight="1">
      <c r="A1" s="620" t="s">
        <v>324</v>
      </c>
      <c r="B1" s="620"/>
      <c r="C1" s="620"/>
      <c r="D1" s="620"/>
      <c r="E1" s="620"/>
      <c r="F1" s="620"/>
      <c r="G1" s="620"/>
      <c r="H1" s="620"/>
      <c r="I1" s="620"/>
      <c r="J1" s="620"/>
      <c r="K1" s="620"/>
      <c r="L1" s="620"/>
      <c r="M1" s="620"/>
      <c r="N1" s="620"/>
      <c r="O1" s="620"/>
      <c r="P1" s="620"/>
      <c r="Q1" s="621" t="s">
        <v>252</v>
      </c>
      <c r="R1" s="621"/>
      <c r="S1" s="604" t="s">
        <v>325</v>
      </c>
      <c r="T1" s="604"/>
    </row>
    <row r="2" spans="1:21" ht="40.5" customHeight="1">
      <c r="A2" s="144" t="s">
        <v>40</v>
      </c>
      <c r="B2" s="144" t="s">
        <v>254</v>
      </c>
      <c r="C2" s="144" t="s">
        <v>172</v>
      </c>
      <c r="D2" s="145" t="s">
        <v>207</v>
      </c>
      <c r="E2" s="145" t="s">
        <v>230</v>
      </c>
      <c r="F2" s="145" t="s">
        <v>238</v>
      </c>
      <c r="G2" s="145" t="s">
        <v>239</v>
      </c>
      <c r="H2" s="12" t="s">
        <v>255</v>
      </c>
      <c r="I2" s="622" t="s">
        <v>326</v>
      </c>
      <c r="J2" s="622"/>
      <c r="K2" s="622"/>
      <c r="L2" s="622"/>
      <c r="M2" s="622"/>
      <c r="N2" s="622"/>
      <c r="O2" s="622"/>
      <c r="P2" s="622"/>
      <c r="Q2" s="11" t="s">
        <v>256</v>
      </c>
      <c r="R2" s="146" t="s">
        <v>255</v>
      </c>
      <c r="S2" s="100" t="s">
        <v>256</v>
      </c>
      <c r="T2" s="147" t="s">
        <v>255</v>
      </c>
    </row>
    <row r="3" spans="1:21" ht="21" customHeight="1">
      <c r="A3" s="623">
        <v>1</v>
      </c>
      <c r="B3" s="605" t="s">
        <v>327</v>
      </c>
      <c r="C3" s="606" t="s">
        <v>258</v>
      </c>
      <c r="D3" s="104"/>
      <c r="E3" s="104"/>
      <c r="F3" s="104"/>
      <c r="G3" s="104"/>
      <c r="H3" s="623">
        <f>SUM(D4:G4)</f>
        <v>4</v>
      </c>
      <c r="I3" s="148" t="s">
        <v>260</v>
      </c>
      <c r="J3" s="148"/>
      <c r="K3" s="148" t="s">
        <v>259</v>
      </c>
      <c r="L3" s="148" t="s">
        <v>261</v>
      </c>
      <c r="M3" s="149"/>
      <c r="N3" s="148" t="s">
        <v>262</v>
      </c>
      <c r="O3" s="148" t="s">
        <v>263</v>
      </c>
      <c r="P3" s="148" t="s">
        <v>264</v>
      </c>
      <c r="Q3" s="607"/>
      <c r="R3" s="624">
        <f>TRUNC(Q3*H3,2)</f>
        <v>0</v>
      </c>
      <c r="S3" s="625">
        <v>569.29999999999995</v>
      </c>
      <c r="T3" s="626">
        <v>2277.1999999999998</v>
      </c>
    </row>
    <row r="4" spans="1:21" ht="24" customHeight="1">
      <c r="A4" s="623"/>
      <c r="B4" s="605"/>
      <c r="C4" s="606"/>
      <c r="D4" s="95">
        <v>1</v>
      </c>
      <c r="E4" s="95">
        <v>1</v>
      </c>
      <c r="F4" s="95">
        <v>1</v>
      </c>
      <c r="G4" s="95">
        <v>1</v>
      </c>
      <c r="H4" s="623"/>
      <c r="I4" s="152">
        <v>589</v>
      </c>
      <c r="J4" s="153">
        <f>I4*H3</f>
        <v>2356</v>
      </c>
      <c r="K4" s="152">
        <v>539</v>
      </c>
      <c r="L4" s="152">
        <v>579.9</v>
      </c>
      <c r="M4" s="154">
        <f>H3*L4</f>
        <v>2319.6</v>
      </c>
      <c r="N4" s="152">
        <v>500</v>
      </c>
      <c r="O4" s="155">
        <v>1650</v>
      </c>
      <c r="P4" s="155">
        <v>3199</v>
      </c>
      <c r="Q4" s="607"/>
      <c r="R4" s="624"/>
      <c r="S4" s="625"/>
      <c r="T4" s="626"/>
      <c r="U4" s="156"/>
    </row>
    <row r="5" spans="1:21" ht="24" customHeight="1">
      <c r="A5" s="627">
        <v>2</v>
      </c>
      <c r="B5" s="611" t="s">
        <v>328</v>
      </c>
      <c r="C5" s="612" t="s">
        <v>258</v>
      </c>
      <c r="D5" s="157"/>
      <c r="E5" s="157"/>
      <c r="F5" s="157"/>
      <c r="G5" s="157"/>
      <c r="H5" s="627">
        <f>SUM(D6:G6)</f>
        <v>4</v>
      </c>
      <c r="I5" s="158" t="s">
        <v>302</v>
      </c>
      <c r="J5" s="159"/>
      <c r="K5" s="158" t="s">
        <v>274</v>
      </c>
      <c r="L5" s="160" t="s">
        <v>260</v>
      </c>
      <c r="M5" s="161"/>
      <c r="N5" s="160" t="s">
        <v>262</v>
      </c>
      <c r="O5" s="160" t="s">
        <v>263</v>
      </c>
      <c r="P5" s="160" t="s">
        <v>264</v>
      </c>
      <c r="Q5" s="607"/>
      <c r="R5" s="624">
        <f>TRUNC(Q5*H5,2)</f>
        <v>0</v>
      </c>
      <c r="S5" s="625">
        <v>653.33000000000004</v>
      </c>
      <c r="T5" s="626">
        <v>2613.3200000000002</v>
      </c>
      <c r="U5" s="156"/>
    </row>
    <row r="6" spans="1:21" ht="22.15" customHeight="1">
      <c r="A6" s="627"/>
      <c r="B6" s="611"/>
      <c r="C6" s="612"/>
      <c r="D6" s="157">
        <v>1</v>
      </c>
      <c r="E6" s="157">
        <v>1</v>
      </c>
      <c r="F6" s="157">
        <v>1</v>
      </c>
      <c r="G6" s="157">
        <v>1</v>
      </c>
      <c r="H6" s="627"/>
      <c r="I6" s="162">
        <v>584.1</v>
      </c>
      <c r="J6" s="163">
        <f>I6*H5</f>
        <v>2336.4</v>
      </c>
      <c r="K6" s="162">
        <v>549.99</v>
      </c>
      <c r="L6" s="162">
        <v>825.9</v>
      </c>
      <c r="M6" s="154">
        <f>H5*L6</f>
        <v>3303.6</v>
      </c>
      <c r="N6" s="162">
        <v>500</v>
      </c>
      <c r="O6" s="164">
        <v>420</v>
      </c>
      <c r="P6" s="164">
        <v>2799.99</v>
      </c>
      <c r="Q6" s="607"/>
      <c r="R6" s="624"/>
      <c r="S6" s="625"/>
      <c r="T6" s="626"/>
      <c r="U6" s="156"/>
    </row>
    <row r="7" spans="1:21" ht="22.9" customHeight="1">
      <c r="A7" s="623">
        <v>3</v>
      </c>
      <c r="B7" s="605" t="s">
        <v>329</v>
      </c>
      <c r="C7" s="606" t="s">
        <v>258</v>
      </c>
      <c r="D7" s="95"/>
      <c r="E7" s="95"/>
      <c r="F7" s="95"/>
      <c r="G7" s="95"/>
      <c r="H7" s="623">
        <v>4</v>
      </c>
      <c r="I7" s="165" t="s">
        <v>330</v>
      </c>
      <c r="J7" s="166"/>
      <c r="K7" s="167" t="s">
        <v>331</v>
      </c>
      <c r="L7" s="165" t="s">
        <v>260</v>
      </c>
      <c r="M7" s="161"/>
      <c r="N7" s="165" t="s">
        <v>262</v>
      </c>
      <c r="O7" s="165" t="s">
        <v>263</v>
      </c>
      <c r="P7" s="165" t="s">
        <v>264</v>
      </c>
      <c r="Q7" s="607"/>
      <c r="R7" s="624">
        <f>TRUNC(Q7*H7,2)</f>
        <v>0</v>
      </c>
      <c r="S7" s="625">
        <v>129.43</v>
      </c>
      <c r="T7" s="626">
        <v>517.71</v>
      </c>
      <c r="U7" s="156"/>
    </row>
    <row r="8" spans="1:21" ht="15.6" customHeight="1">
      <c r="A8" s="623"/>
      <c r="B8" s="605"/>
      <c r="C8" s="606"/>
      <c r="D8" s="95">
        <v>1</v>
      </c>
      <c r="E8" s="95">
        <v>1</v>
      </c>
      <c r="F8" s="95">
        <v>1</v>
      </c>
      <c r="G8" s="95">
        <v>1</v>
      </c>
      <c r="H8" s="623"/>
      <c r="I8" s="108">
        <v>95.87</v>
      </c>
      <c r="J8" s="168">
        <f>I8*H7</f>
        <v>383.48</v>
      </c>
      <c r="K8" s="108">
        <v>138.51</v>
      </c>
      <c r="L8" s="108">
        <v>153.9</v>
      </c>
      <c r="M8" s="154">
        <f>H7*L8</f>
        <v>615.6</v>
      </c>
      <c r="N8" s="108">
        <v>0</v>
      </c>
      <c r="O8" s="169">
        <v>70</v>
      </c>
      <c r="P8" s="108">
        <v>132</v>
      </c>
      <c r="Q8" s="607"/>
      <c r="R8" s="624"/>
      <c r="S8" s="625"/>
      <c r="T8" s="626"/>
      <c r="U8" s="156"/>
    </row>
    <row r="9" spans="1:21" ht="19.149999999999999" customHeight="1">
      <c r="A9" s="627">
        <v>4</v>
      </c>
      <c r="B9" s="611" t="s">
        <v>332</v>
      </c>
      <c r="C9" s="612" t="s">
        <v>258</v>
      </c>
      <c r="D9" s="157"/>
      <c r="E9" s="157"/>
      <c r="F9" s="157"/>
      <c r="G9" s="157"/>
      <c r="H9" s="627">
        <v>4</v>
      </c>
      <c r="I9" s="170" t="s">
        <v>308</v>
      </c>
      <c r="J9" s="171"/>
      <c r="K9" s="172" t="s">
        <v>259</v>
      </c>
      <c r="L9" s="172" t="s">
        <v>309</v>
      </c>
      <c r="M9" s="161"/>
      <c r="N9" s="160" t="s">
        <v>262</v>
      </c>
      <c r="O9" s="160" t="s">
        <v>263</v>
      </c>
      <c r="P9" s="160" t="s">
        <v>264</v>
      </c>
      <c r="Q9" s="607"/>
      <c r="R9" s="624">
        <f>TRUNC(Q9*H9,2)</f>
        <v>0</v>
      </c>
      <c r="S9" s="625">
        <v>561.71</v>
      </c>
      <c r="T9" s="626">
        <v>2246.84</v>
      </c>
      <c r="U9" s="156"/>
    </row>
    <row r="10" spans="1:21" ht="18" customHeight="1">
      <c r="A10" s="627"/>
      <c r="B10" s="611"/>
      <c r="C10" s="612"/>
      <c r="D10" s="157">
        <v>1</v>
      </c>
      <c r="E10" s="157">
        <v>1</v>
      </c>
      <c r="F10" s="157">
        <v>1</v>
      </c>
      <c r="G10" s="157">
        <v>1</v>
      </c>
      <c r="H10" s="627"/>
      <c r="I10" s="162">
        <v>494.14</v>
      </c>
      <c r="J10" s="163">
        <f>I10*H9</f>
        <v>1976.56</v>
      </c>
      <c r="K10" s="162">
        <v>473.9</v>
      </c>
      <c r="L10" s="162">
        <v>717.09</v>
      </c>
      <c r="M10" s="154">
        <f>H9*L10</f>
        <v>2868.36</v>
      </c>
      <c r="N10" s="162">
        <v>0</v>
      </c>
      <c r="O10" s="164">
        <v>100</v>
      </c>
      <c r="P10" s="162">
        <v>431.88</v>
      </c>
      <c r="Q10" s="607"/>
      <c r="R10" s="624"/>
      <c r="S10" s="625"/>
      <c r="T10" s="626"/>
      <c r="U10" s="156"/>
    </row>
    <row r="11" spans="1:21" ht="25.15" customHeight="1">
      <c r="A11" s="629" t="s">
        <v>333</v>
      </c>
      <c r="B11" s="629"/>
      <c r="C11" s="629"/>
      <c r="D11" s="629"/>
      <c r="E11" s="629"/>
      <c r="F11" s="629"/>
      <c r="G11" s="629"/>
      <c r="H11" s="629"/>
      <c r="I11" s="629"/>
      <c r="J11" s="629"/>
      <c r="K11" s="629"/>
      <c r="L11" s="629"/>
      <c r="M11" s="629"/>
      <c r="N11" s="629"/>
      <c r="O11" s="629"/>
      <c r="P11" s="629"/>
      <c r="Q11" s="173" t="s">
        <v>334</v>
      </c>
      <c r="R11" s="150">
        <f>SUM(R3:R9)</f>
        <v>0</v>
      </c>
      <c r="S11" s="174" t="s">
        <v>334</v>
      </c>
      <c r="T11" s="151">
        <f>SUM(T3:T9)</f>
        <v>7655.0700000000006</v>
      </c>
    </row>
    <row r="12" spans="1:21" ht="24.6" customHeight="1">
      <c r="A12" s="629" t="s">
        <v>335</v>
      </c>
      <c r="B12" s="629"/>
      <c r="C12" s="629"/>
      <c r="D12" s="629"/>
      <c r="E12" s="629"/>
      <c r="F12" s="629"/>
      <c r="G12" s="629"/>
      <c r="H12" s="629"/>
      <c r="I12" s="629"/>
      <c r="J12" s="629"/>
      <c r="K12" s="629"/>
      <c r="L12" s="629"/>
      <c r="M12" s="629"/>
      <c r="N12" s="629"/>
      <c r="O12" s="629"/>
      <c r="P12" s="629"/>
      <c r="Q12" s="173" t="s">
        <v>334</v>
      </c>
      <c r="R12" s="150">
        <f>(R11*0.9)/(12*8)*12</f>
        <v>0</v>
      </c>
      <c r="S12" s="174" t="s">
        <v>334</v>
      </c>
      <c r="T12" s="151">
        <f>(T11*0.9)/(12*8)*12</f>
        <v>861.19537500000001</v>
      </c>
    </row>
    <row r="13" spans="1:21" ht="26.45" customHeight="1">
      <c r="A13" s="630" t="s">
        <v>336</v>
      </c>
      <c r="B13" s="630"/>
      <c r="C13" s="630"/>
      <c r="D13" s="630"/>
      <c r="E13" s="630"/>
      <c r="F13" s="630"/>
      <c r="G13" s="630"/>
      <c r="H13" s="630"/>
      <c r="I13" s="630"/>
      <c r="J13" s="630"/>
      <c r="K13" s="630"/>
      <c r="L13" s="630"/>
      <c r="M13" s="630"/>
      <c r="N13" s="630"/>
      <c r="O13" s="630"/>
      <c r="P13" s="630"/>
      <c r="Q13" s="173" t="s">
        <v>334</v>
      </c>
      <c r="R13" s="175">
        <f>R12/12/4</f>
        <v>0</v>
      </c>
      <c r="S13" s="174" t="s">
        <v>334</v>
      </c>
      <c r="T13" s="151">
        <f>T12/12/4</f>
        <v>17.941570312500001</v>
      </c>
    </row>
    <row r="14" spans="1:21" ht="21.6" customHeight="1">
      <c r="A14" s="631" t="s">
        <v>321</v>
      </c>
      <c r="B14" s="631"/>
      <c r="C14" s="631"/>
      <c r="D14" s="631"/>
      <c r="E14" s="631"/>
      <c r="F14" s="631"/>
      <c r="G14" s="631"/>
      <c r="H14" s="631"/>
      <c r="I14" s="631"/>
      <c r="J14" s="631"/>
      <c r="K14" s="631"/>
      <c r="L14" s="631"/>
      <c r="M14" s="631"/>
      <c r="N14" s="631"/>
      <c r="O14" s="631"/>
      <c r="P14" s="631"/>
      <c r="Q14" s="631"/>
      <c r="R14" s="631"/>
      <c r="S14" s="631"/>
      <c r="T14" s="631"/>
    </row>
    <row r="15" spans="1:21" ht="20.45" customHeight="1">
      <c r="A15" s="628" t="s">
        <v>337</v>
      </c>
      <c r="B15" s="628"/>
      <c r="C15" s="628"/>
      <c r="D15" s="628"/>
      <c r="E15" s="628"/>
      <c r="F15" s="628"/>
      <c r="G15" s="628"/>
      <c r="H15" s="628"/>
      <c r="I15" s="628"/>
      <c r="J15" s="628"/>
      <c r="K15" s="628"/>
      <c r="L15" s="628"/>
      <c r="M15" s="628"/>
      <c r="N15" s="628"/>
      <c r="O15" s="628"/>
      <c r="P15" s="628"/>
      <c r="Q15" s="628"/>
      <c r="R15" s="628"/>
      <c r="S15" s="628"/>
      <c r="T15" s="628"/>
    </row>
    <row r="16" spans="1:21" ht="20.45" customHeight="1">
      <c r="A16" s="176" t="s">
        <v>338</v>
      </c>
      <c r="B16" s="176"/>
      <c r="C16" s="176"/>
      <c r="D16" s="176"/>
      <c r="E16" s="176"/>
      <c r="F16" s="176"/>
      <c r="G16" s="176"/>
      <c r="H16" s="176"/>
      <c r="I16" s="176"/>
      <c r="J16" s="176"/>
      <c r="K16" s="176"/>
      <c r="L16" s="176"/>
      <c r="M16" s="176"/>
      <c r="N16" s="176"/>
      <c r="O16" s="176"/>
      <c r="P16" s="176"/>
      <c r="Q16" s="176"/>
      <c r="R16" s="176"/>
      <c r="S16" s="176"/>
      <c r="T16" s="176"/>
    </row>
    <row r="17" spans="1:20" ht="39.6" customHeight="1">
      <c r="A17" s="632" t="s">
        <v>339</v>
      </c>
      <c r="B17" s="632"/>
      <c r="C17" s="632"/>
      <c r="D17" s="632"/>
      <c r="E17" s="632"/>
      <c r="F17" s="632"/>
      <c r="G17" s="632"/>
      <c r="H17" s="632"/>
      <c r="I17" s="632"/>
      <c r="J17" s="632"/>
      <c r="K17" s="632"/>
      <c r="L17" s="632"/>
      <c r="M17" s="632"/>
      <c r="N17" s="632"/>
      <c r="O17" s="632"/>
      <c r="P17" s="632"/>
      <c r="Q17" s="632"/>
      <c r="R17" s="632"/>
      <c r="S17" s="632"/>
      <c r="T17" s="632"/>
    </row>
    <row r="18" spans="1:20" ht="15.75">
      <c r="A18" s="628" t="s">
        <v>340</v>
      </c>
      <c r="B18" s="628"/>
      <c r="C18" s="628"/>
      <c r="D18" s="628"/>
      <c r="E18" s="628"/>
      <c r="F18" s="628"/>
      <c r="G18" s="628"/>
      <c r="H18" s="628"/>
      <c r="I18" s="628"/>
      <c r="J18" s="628"/>
      <c r="K18" s="628"/>
      <c r="L18" s="628"/>
      <c r="M18" s="628"/>
      <c r="N18" s="628"/>
      <c r="O18" s="628"/>
      <c r="P18" s="628"/>
      <c r="Q18" s="628"/>
      <c r="R18" s="628"/>
      <c r="S18" s="628"/>
      <c r="T18" s="628"/>
    </row>
    <row r="19" spans="1:20" ht="23.45" customHeight="1">
      <c r="A19"/>
      <c r="B19"/>
      <c r="C19"/>
      <c r="D19"/>
      <c r="E19"/>
      <c r="F19"/>
      <c r="G19"/>
      <c r="H19"/>
      <c r="I19"/>
      <c r="J19"/>
      <c r="K19"/>
      <c r="L19"/>
      <c r="M19"/>
      <c r="N19"/>
      <c r="O19"/>
      <c r="P19"/>
      <c r="Q19"/>
      <c r="R19"/>
      <c r="S19" s="143"/>
      <c r="T19" s="143"/>
    </row>
    <row r="20" spans="1:20" s="13" customFormat="1" ht="27" customHeight="1">
      <c r="A20" s="583"/>
      <c r="B20" s="583"/>
      <c r="C20" s="583"/>
      <c r="D20" s="583"/>
      <c r="E20" s="583"/>
      <c r="F20" s="583"/>
      <c r="G20" s="583"/>
      <c r="H20" s="583"/>
      <c r="I20" s="583"/>
      <c r="J20" s="583"/>
      <c r="K20" s="583"/>
      <c r="L20" s="583"/>
      <c r="M20" s="583"/>
      <c r="N20" s="583"/>
      <c r="O20" s="583"/>
      <c r="P20" s="583"/>
      <c r="Q20" s="583"/>
      <c r="R20" s="583"/>
      <c r="S20" s="583"/>
    </row>
  </sheetData>
  <mergeCells count="44">
    <mergeCell ref="A18:T18"/>
    <mergeCell ref="A20:S20"/>
    <mergeCell ref="A11:P11"/>
    <mergeCell ref="A12:P12"/>
    <mergeCell ref="A13:P13"/>
    <mergeCell ref="A14:T14"/>
    <mergeCell ref="A15:T15"/>
    <mergeCell ref="A17:T17"/>
    <mergeCell ref="R9:R10"/>
    <mergeCell ref="S9:S10"/>
    <mergeCell ref="T9:T10"/>
    <mergeCell ref="A7:A8"/>
    <mergeCell ref="B7:B8"/>
    <mergeCell ref="C7:C8"/>
    <mergeCell ref="H7:H8"/>
    <mergeCell ref="Q7:Q8"/>
    <mergeCell ref="R7:R8"/>
    <mergeCell ref="A9:A10"/>
    <mergeCell ref="B9:B10"/>
    <mergeCell ref="C9:C10"/>
    <mergeCell ref="H9:H10"/>
    <mergeCell ref="Q9:Q10"/>
    <mergeCell ref="R5:R6"/>
    <mergeCell ref="S5:S6"/>
    <mergeCell ref="T5:T6"/>
    <mergeCell ref="S7:S8"/>
    <mergeCell ref="T7:T8"/>
    <mergeCell ref="A5:A6"/>
    <mergeCell ref="B5:B6"/>
    <mergeCell ref="C5:C6"/>
    <mergeCell ref="H5:H6"/>
    <mergeCell ref="Q5:Q6"/>
    <mergeCell ref="A1:P1"/>
    <mergeCell ref="Q1:R1"/>
    <mergeCell ref="S1:T1"/>
    <mergeCell ref="I2:P2"/>
    <mergeCell ref="A3:A4"/>
    <mergeCell ref="B3:B4"/>
    <mergeCell ref="C3:C4"/>
    <mergeCell ref="H3:H4"/>
    <mergeCell ref="Q3:Q4"/>
    <mergeCell ref="R3:R4"/>
    <mergeCell ref="S3:S4"/>
    <mergeCell ref="T3:T4"/>
  </mergeCells>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CC9FB-5CB6-4528-9140-D8FF0B8DD259}">
  <sheetPr>
    <tabColor rgb="FF0070C0"/>
  </sheetPr>
  <dimension ref="A1:H31"/>
  <sheetViews>
    <sheetView view="pageBreakPreview" topLeftCell="A30" zoomScale="130" zoomScaleNormal="100" zoomScaleSheetLayoutView="130" workbookViewId="0">
      <selection activeCell="D31" sqref="D31:F31"/>
    </sheetView>
  </sheetViews>
  <sheetFormatPr defaultColWidth="11.5703125" defaultRowHeight="12.75"/>
  <cols>
    <col min="1" max="1" width="22.85546875" style="180" customWidth="1"/>
    <col min="2" max="2" width="26.140625" style="180" customWidth="1"/>
    <col min="3" max="3" width="20" style="180" customWidth="1"/>
    <col min="4" max="4" width="16.7109375" style="180" customWidth="1"/>
    <col min="5" max="5" width="11.5703125" style="180"/>
    <col min="6" max="6" width="23.5703125" style="180" customWidth="1"/>
    <col min="7" max="254" width="11.5703125" style="180"/>
    <col min="255" max="255" width="22.85546875" style="180" customWidth="1"/>
    <col min="256" max="256" width="26.140625" style="180" customWidth="1"/>
    <col min="257" max="257" width="20" style="180" customWidth="1"/>
    <col min="258" max="258" width="16.7109375" style="180" customWidth="1"/>
    <col min="259" max="259" width="11.5703125" style="180"/>
    <col min="260" max="260" width="18" style="180" customWidth="1"/>
    <col min="261" max="261" width="11.5703125" style="180"/>
    <col min="262" max="262" width="25.7109375" style="180" customWidth="1"/>
    <col min="263" max="510" width="11.5703125" style="180"/>
    <col min="511" max="511" width="22.85546875" style="180" customWidth="1"/>
    <col min="512" max="512" width="26.140625" style="180" customWidth="1"/>
    <col min="513" max="513" width="20" style="180" customWidth="1"/>
    <col min="514" max="514" width="16.7109375" style="180" customWidth="1"/>
    <col min="515" max="515" width="11.5703125" style="180"/>
    <col min="516" max="516" width="18" style="180" customWidth="1"/>
    <col min="517" max="517" width="11.5703125" style="180"/>
    <col min="518" max="518" width="25.7109375" style="180" customWidth="1"/>
    <col min="519" max="766" width="11.5703125" style="180"/>
    <col min="767" max="767" width="22.85546875" style="180" customWidth="1"/>
    <col min="768" max="768" width="26.140625" style="180" customWidth="1"/>
    <col min="769" max="769" width="20" style="180" customWidth="1"/>
    <col min="770" max="770" width="16.7109375" style="180" customWidth="1"/>
    <col min="771" max="771" width="11.5703125" style="180"/>
    <col min="772" max="772" width="18" style="180" customWidth="1"/>
    <col min="773" max="773" width="11.5703125" style="180"/>
    <col min="774" max="774" width="25.7109375" style="180" customWidth="1"/>
    <col min="775" max="1022" width="11.5703125" style="180"/>
    <col min="1023" max="1023" width="22.85546875" style="180" customWidth="1"/>
    <col min="1024" max="1024" width="26.140625" style="180" customWidth="1"/>
    <col min="1025" max="1025" width="20" style="180" customWidth="1"/>
    <col min="1026" max="1026" width="16.7109375" style="180" customWidth="1"/>
    <col min="1027" max="1027" width="11.5703125" style="180"/>
    <col min="1028" max="1028" width="18" style="180" customWidth="1"/>
    <col min="1029" max="1029" width="11.5703125" style="180"/>
    <col min="1030" max="1030" width="25.7109375" style="180" customWidth="1"/>
    <col min="1031" max="1278" width="11.5703125" style="180"/>
    <col min="1279" max="1279" width="22.85546875" style="180" customWidth="1"/>
    <col min="1280" max="1280" width="26.140625" style="180" customWidth="1"/>
    <col min="1281" max="1281" width="20" style="180" customWidth="1"/>
    <col min="1282" max="1282" width="16.7109375" style="180" customWidth="1"/>
    <col min="1283" max="1283" width="11.5703125" style="180"/>
    <col min="1284" max="1284" width="18" style="180" customWidth="1"/>
    <col min="1285" max="1285" width="11.5703125" style="180"/>
    <col min="1286" max="1286" width="25.7109375" style="180" customWidth="1"/>
    <col min="1287" max="1534" width="11.5703125" style="180"/>
    <col min="1535" max="1535" width="22.85546875" style="180" customWidth="1"/>
    <col min="1536" max="1536" width="26.140625" style="180" customWidth="1"/>
    <col min="1537" max="1537" width="20" style="180" customWidth="1"/>
    <col min="1538" max="1538" width="16.7109375" style="180" customWidth="1"/>
    <col min="1539" max="1539" width="11.5703125" style="180"/>
    <col min="1540" max="1540" width="18" style="180" customWidth="1"/>
    <col min="1541" max="1541" width="11.5703125" style="180"/>
    <col min="1542" max="1542" width="25.7109375" style="180" customWidth="1"/>
    <col min="1543" max="1790" width="11.5703125" style="180"/>
    <col min="1791" max="1791" width="22.85546875" style="180" customWidth="1"/>
    <col min="1792" max="1792" width="26.140625" style="180" customWidth="1"/>
    <col min="1793" max="1793" width="20" style="180" customWidth="1"/>
    <col min="1794" max="1794" width="16.7109375" style="180" customWidth="1"/>
    <col min="1795" max="1795" width="11.5703125" style="180"/>
    <col min="1796" max="1796" width="18" style="180" customWidth="1"/>
    <col min="1797" max="1797" width="11.5703125" style="180"/>
    <col min="1798" max="1798" width="25.7109375" style="180" customWidth="1"/>
    <col min="1799" max="2046" width="11.5703125" style="180"/>
    <col min="2047" max="2047" width="22.85546875" style="180" customWidth="1"/>
    <col min="2048" max="2048" width="26.140625" style="180" customWidth="1"/>
    <col min="2049" max="2049" width="20" style="180" customWidth="1"/>
    <col min="2050" max="2050" width="16.7109375" style="180" customWidth="1"/>
    <col min="2051" max="2051" width="11.5703125" style="180"/>
    <col min="2052" max="2052" width="18" style="180" customWidth="1"/>
    <col min="2053" max="2053" width="11.5703125" style="180"/>
    <col min="2054" max="2054" width="25.7109375" style="180" customWidth="1"/>
    <col min="2055" max="2302" width="11.5703125" style="180"/>
    <col min="2303" max="2303" width="22.85546875" style="180" customWidth="1"/>
    <col min="2304" max="2304" width="26.140625" style="180" customWidth="1"/>
    <col min="2305" max="2305" width="20" style="180" customWidth="1"/>
    <col min="2306" max="2306" width="16.7109375" style="180" customWidth="1"/>
    <col min="2307" max="2307" width="11.5703125" style="180"/>
    <col min="2308" max="2308" width="18" style="180" customWidth="1"/>
    <col min="2309" max="2309" width="11.5703125" style="180"/>
    <col min="2310" max="2310" width="25.7109375" style="180" customWidth="1"/>
    <col min="2311" max="2558" width="11.5703125" style="180"/>
    <col min="2559" max="2559" width="22.85546875" style="180" customWidth="1"/>
    <col min="2560" max="2560" width="26.140625" style="180" customWidth="1"/>
    <col min="2561" max="2561" width="20" style="180" customWidth="1"/>
    <col min="2562" max="2562" width="16.7109375" style="180" customWidth="1"/>
    <col min="2563" max="2563" width="11.5703125" style="180"/>
    <col min="2564" max="2564" width="18" style="180" customWidth="1"/>
    <col min="2565" max="2565" width="11.5703125" style="180"/>
    <col min="2566" max="2566" width="25.7109375" style="180" customWidth="1"/>
    <col min="2567" max="2814" width="11.5703125" style="180"/>
    <col min="2815" max="2815" width="22.85546875" style="180" customWidth="1"/>
    <col min="2816" max="2816" width="26.140625" style="180" customWidth="1"/>
    <col min="2817" max="2817" width="20" style="180" customWidth="1"/>
    <col min="2818" max="2818" width="16.7109375" style="180" customWidth="1"/>
    <col min="2819" max="2819" width="11.5703125" style="180"/>
    <col min="2820" max="2820" width="18" style="180" customWidth="1"/>
    <col min="2821" max="2821" width="11.5703125" style="180"/>
    <col min="2822" max="2822" width="25.7109375" style="180" customWidth="1"/>
    <col min="2823" max="3070" width="11.5703125" style="180"/>
    <col min="3071" max="3071" width="22.85546875" style="180" customWidth="1"/>
    <col min="3072" max="3072" width="26.140625" style="180" customWidth="1"/>
    <col min="3073" max="3073" width="20" style="180" customWidth="1"/>
    <col min="3074" max="3074" width="16.7109375" style="180" customWidth="1"/>
    <col min="3075" max="3075" width="11.5703125" style="180"/>
    <col min="3076" max="3076" width="18" style="180" customWidth="1"/>
    <col min="3077" max="3077" width="11.5703125" style="180"/>
    <col min="3078" max="3078" width="25.7109375" style="180" customWidth="1"/>
    <col min="3079" max="3326" width="11.5703125" style="180"/>
    <col min="3327" max="3327" width="22.85546875" style="180" customWidth="1"/>
    <col min="3328" max="3328" width="26.140625" style="180" customWidth="1"/>
    <col min="3329" max="3329" width="20" style="180" customWidth="1"/>
    <col min="3330" max="3330" width="16.7109375" style="180" customWidth="1"/>
    <col min="3331" max="3331" width="11.5703125" style="180"/>
    <col min="3332" max="3332" width="18" style="180" customWidth="1"/>
    <col min="3333" max="3333" width="11.5703125" style="180"/>
    <col min="3334" max="3334" width="25.7109375" style="180" customWidth="1"/>
    <col min="3335" max="3582" width="11.5703125" style="180"/>
    <col min="3583" max="3583" width="22.85546875" style="180" customWidth="1"/>
    <col min="3584" max="3584" width="26.140625" style="180" customWidth="1"/>
    <col min="3585" max="3585" width="20" style="180" customWidth="1"/>
    <col min="3586" max="3586" width="16.7109375" style="180" customWidth="1"/>
    <col min="3587" max="3587" width="11.5703125" style="180"/>
    <col min="3588" max="3588" width="18" style="180" customWidth="1"/>
    <col min="3589" max="3589" width="11.5703125" style="180"/>
    <col min="3590" max="3590" width="25.7109375" style="180" customWidth="1"/>
    <col min="3591" max="3838" width="11.5703125" style="180"/>
    <col min="3839" max="3839" width="22.85546875" style="180" customWidth="1"/>
    <col min="3840" max="3840" width="26.140625" style="180" customWidth="1"/>
    <col min="3841" max="3841" width="20" style="180" customWidth="1"/>
    <col min="3842" max="3842" width="16.7109375" style="180" customWidth="1"/>
    <col min="3843" max="3843" width="11.5703125" style="180"/>
    <col min="3844" max="3844" width="18" style="180" customWidth="1"/>
    <col min="3845" max="3845" width="11.5703125" style="180"/>
    <col min="3846" max="3846" width="25.7109375" style="180" customWidth="1"/>
    <col min="3847" max="4094" width="11.5703125" style="180"/>
    <col min="4095" max="4095" width="22.85546875" style="180" customWidth="1"/>
    <col min="4096" max="4096" width="26.140625" style="180" customWidth="1"/>
    <col min="4097" max="4097" width="20" style="180" customWidth="1"/>
    <col min="4098" max="4098" width="16.7109375" style="180" customWidth="1"/>
    <col min="4099" max="4099" width="11.5703125" style="180"/>
    <col min="4100" max="4100" width="18" style="180" customWidth="1"/>
    <col min="4101" max="4101" width="11.5703125" style="180"/>
    <col min="4102" max="4102" width="25.7109375" style="180" customWidth="1"/>
    <col min="4103" max="4350" width="11.5703125" style="180"/>
    <col min="4351" max="4351" width="22.85546875" style="180" customWidth="1"/>
    <col min="4352" max="4352" width="26.140625" style="180" customWidth="1"/>
    <col min="4353" max="4353" width="20" style="180" customWidth="1"/>
    <col min="4354" max="4354" width="16.7109375" style="180" customWidth="1"/>
    <col min="4355" max="4355" width="11.5703125" style="180"/>
    <col min="4356" max="4356" width="18" style="180" customWidth="1"/>
    <col min="4357" max="4357" width="11.5703125" style="180"/>
    <col min="4358" max="4358" width="25.7109375" style="180" customWidth="1"/>
    <col min="4359" max="4606" width="11.5703125" style="180"/>
    <col min="4607" max="4607" width="22.85546875" style="180" customWidth="1"/>
    <col min="4608" max="4608" width="26.140625" style="180" customWidth="1"/>
    <col min="4609" max="4609" width="20" style="180" customWidth="1"/>
    <col min="4610" max="4610" width="16.7109375" style="180" customWidth="1"/>
    <col min="4611" max="4611" width="11.5703125" style="180"/>
    <col min="4612" max="4612" width="18" style="180" customWidth="1"/>
    <col min="4613" max="4613" width="11.5703125" style="180"/>
    <col min="4614" max="4614" width="25.7109375" style="180" customWidth="1"/>
    <col min="4615" max="4862" width="11.5703125" style="180"/>
    <col min="4863" max="4863" width="22.85546875" style="180" customWidth="1"/>
    <col min="4864" max="4864" width="26.140625" style="180" customWidth="1"/>
    <col min="4865" max="4865" width="20" style="180" customWidth="1"/>
    <col min="4866" max="4866" width="16.7109375" style="180" customWidth="1"/>
    <col min="4867" max="4867" width="11.5703125" style="180"/>
    <col min="4868" max="4868" width="18" style="180" customWidth="1"/>
    <col min="4869" max="4869" width="11.5703125" style="180"/>
    <col min="4870" max="4870" width="25.7109375" style="180" customWidth="1"/>
    <col min="4871" max="5118" width="11.5703125" style="180"/>
    <col min="5119" max="5119" width="22.85546875" style="180" customWidth="1"/>
    <col min="5120" max="5120" width="26.140625" style="180" customWidth="1"/>
    <col min="5121" max="5121" width="20" style="180" customWidth="1"/>
    <col min="5122" max="5122" width="16.7109375" style="180" customWidth="1"/>
    <col min="5123" max="5123" width="11.5703125" style="180"/>
    <col min="5124" max="5124" width="18" style="180" customWidth="1"/>
    <col min="5125" max="5125" width="11.5703125" style="180"/>
    <col min="5126" max="5126" width="25.7109375" style="180" customWidth="1"/>
    <col min="5127" max="5374" width="11.5703125" style="180"/>
    <col min="5375" max="5375" width="22.85546875" style="180" customWidth="1"/>
    <col min="5376" max="5376" width="26.140625" style="180" customWidth="1"/>
    <col min="5377" max="5377" width="20" style="180" customWidth="1"/>
    <col min="5378" max="5378" width="16.7109375" style="180" customWidth="1"/>
    <col min="5379" max="5379" width="11.5703125" style="180"/>
    <col min="5380" max="5380" width="18" style="180" customWidth="1"/>
    <col min="5381" max="5381" width="11.5703125" style="180"/>
    <col min="5382" max="5382" width="25.7109375" style="180" customWidth="1"/>
    <col min="5383" max="5630" width="11.5703125" style="180"/>
    <col min="5631" max="5631" width="22.85546875" style="180" customWidth="1"/>
    <col min="5632" max="5632" width="26.140625" style="180" customWidth="1"/>
    <col min="5633" max="5633" width="20" style="180" customWidth="1"/>
    <col min="5634" max="5634" width="16.7109375" style="180" customWidth="1"/>
    <col min="5635" max="5635" width="11.5703125" style="180"/>
    <col min="5636" max="5636" width="18" style="180" customWidth="1"/>
    <col min="5637" max="5637" width="11.5703125" style="180"/>
    <col min="5638" max="5638" width="25.7109375" style="180" customWidth="1"/>
    <col min="5639" max="5886" width="11.5703125" style="180"/>
    <col min="5887" max="5887" width="22.85546875" style="180" customWidth="1"/>
    <col min="5888" max="5888" width="26.140625" style="180" customWidth="1"/>
    <col min="5889" max="5889" width="20" style="180" customWidth="1"/>
    <col min="5890" max="5890" width="16.7109375" style="180" customWidth="1"/>
    <col min="5891" max="5891" width="11.5703125" style="180"/>
    <col min="5892" max="5892" width="18" style="180" customWidth="1"/>
    <col min="5893" max="5893" width="11.5703125" style="180"/>
    <col min="5894" max="5894" width="25.7109375" style="180" customWidth="1"/>
    <col min="5895" max="6142" width="11.5703125" style="180"/>
    <col min="6143" max="6143" width="22.85546875" style="180" customWidth="1"/>
    <col min="6144" max="6144" width="26.140625" style="180" customWidth="1"/>
    <col min="6145" max="6145" width="20" style="180" customWidth="1"/>
    <col min="6146" max="6146" width="16.7109375" style="180" customWidth="1"/>
    <col min="6147" max="6147" width="11.5703125" style="180"/>
    <col min="6148" max="6148" width="18" style="180" customWidth="1"/>
    <col min="6149" max="6149" width="11.5703125" style="180"/>
    <col min="6150" max="6150" width="25.7109375" style="180" customWidth="1"/>
    <col min="6151" max="6398" width="11.5703125" style="180"/>
    <col min="6399" max="6399" width="22.85546875" style="180" customWidth="1"/>
    <col min="6400" max="6400" width="26.140625" style="180" customWidth="1"/>
    <col min="6401" max="6401" width="20" style="180" customWidth="1"/>
    <col min="6402" max="6402" width="16.7109375" style="180" customWidth="1"/>
    <col min="6403" max="6403" width="11.5703125" style="180"/>
    <col min="6404" max="6404" width="18" style="180" customWidth="1"/>
    <col min="6405" max="6405" width="11.5703125" style="180"/>
    <col min="6406" max="6406" width="25.7109375" style="180" customWidth="1"/>
    <col min="6407" max="6654" width="11.5703125" style="180"/>
    <col min="6655" max="6655" width="22.85546875" style="180" customWidth="1"/>
    <col min="6656" max="6656" width="26.140625" style="180" customWidth="1"/>
    <col min="6657" max="6657" width="20" style="180" customWidth="1"/>
    <col min="6658" max="6658" width="16.7109375" style="180" customWidth="1"/>
    <col min="6659" max="6659" width="11.5703125" style="180"/>
    <col min="6660" max="6660" width="18" style="180" customWidth="1"/>
    <col min="6661" max="6661" width="11.5703125" style="180"/>
    <col min="6662" max="6662" width="25.7109375" style="180" customWidth="1"/>
    <col min="6663" max="6910" width="11.5703125" style="180"/>
    <col min="6911" max="6911" width="22.85546875" style="180" customWidth="1"/>
    <col min="6912" max="6912" width="26.140625" style="180" customWidth="1"/>
    <col min="6913" max="6913" width="20" style="180" customWidth="1"/>
    <col min="6914" max="6914" width="16.7109375" style="180" customWidth="1"/>
    <col min="6915" max="6915" width="11.5703125" style="180"/>
    <col min="6916" max="6916" width="18" style="180" customWidth="1"/>
    <col min="6917" max="6917" width="11.5703125" style="180"/>
    <col min="6918" max="6918" width="25.7109375" style="180" customWidth="1"/>
    <col min="6919" max="7166" width="11.5703125" style="180"/>
    <col min="7167" max="7167" width="22.85546875" style="180" customWidth="1"/>
    <col min="7168" max="7168" width="26.140625" style="180" customWidth="1"/>
    <col min="7169" max="7169" width="20" style="180" customWidth="1"/>
    <col min="7170" max="7170" width="16.7109375" style="180" customWidth="1"/>
    <col min="7171" max="7171" width="11.5703125" style="180"/>
    <col min="7172" max="7172" width="18" style="180" customWidth="1"/>
    <col min="7173" max="7173" width="11.5703125" style="180"/>
    <col min="7174" max="7174" width="25.7109375" style="180" customWidth="1"/>
    <col min="7175" max="7422" width="11.5703125" style="180"/>
    <col min="7423" max="7423" width="22.85546875" style="180" customWidth="1"/>
    <col min="7424" max="7424" width="26.140625" style="180" customWidth="1"/>
    <col min="7425" max="7425" width="20" style="180" customWidth="1"/>
    <col min="7426" max="7426" width="16.7109375" style="180" customWidth="1"/>
    <col min="7427" max="7427" width="11.5703125" style="180"/>
    <col min="7428" max="7428" width="18" style="180" customWidth="1"/>
    <col min="7429" max="7429" width="11.5703125" style="180"/>
    <col min="7430" max="7430" width="25.7109375" style="180" customWidth="1"/>
    <col min="7431" max="7678" width="11.5703125" style="180"/>
    <col min="7679" max="7679" width="22.85546875" style="180" customWidth="1"/>
    <col min="7680" max="7680" width="26.140625" style="180" customWidth="1"/>
    <col min="7681" max="7681" width="20" style="180" customWidth="1"/>
    <col min="7682" max="7682" width="16.7109375" style="180" customWidth="1"/>
    <col min="7683" max="7683" width="11.5703125" style="180"/>
    <col min="7684" max="7684" width="18" style="180" customWidth="1"/>
    <col min="7685" max="7685" width="11.5703125" style="180"/>
    <col min="7686" max="7686" width="25.7109375" style="180" customWidth="1"/>
    <col min="7687" max="7934" width="11.5703125" style="180"/>
    <col min="7935" max="7935" width="22.85546875" style="180" customWidth="1"/>
    <col min="7936" max="7936" width="26.140625" style="180" customWidth="1"/>
    <col min="7937" max="7937" width="20" style="180" customWidth="1"/>
    <col min="7938" max="7938" width="16.7109375" style="180" customWidth="1"/>
    <col min="7939" max="7939" width="11.5703125" style="180"/>
    <col min="7940" max="7940" width="18" style="180" customWidth="1"/>
    <col min="7941" max="7941" width="11.5703125" style="180"/>
    <col min="7942" max="7942" width="25.7109375" style="180" customWidth="1"/>
    <col min="7943" max="8190" width="11.5703125" style="180"/>
    <col min="8191" max="8191" width="22.85546875" style="180" customWidth="1"/>
    <col min="8192" max="8192" width="26.140625" style="180" customWidth="1"/>
    <col min="8193" max="8193" width="20" style="180" customWidth="1"/>
    <col min="8194" max="8194" width="16.7109375" style="180" customWidth="1"/>
    <col min="8195" max="8195" width="11.5703125" style="180"/>
    <col min="8196" max="8196" width="18" style="180" customWidth="1"/>
    <col min="8197" max="8197" width="11.5703125" style="180"/>
    <col min="8198" max="8198" width="25.7109375" style="180" customWidth="1"/>
    <col min="8199" max="8446" width="11.5703125" style="180"/>
    <col min="8447" max="8447" width="22.85546875" style="180" customWidth="1"/>
    <col min="8448" max="8448" width="26.140625" style="180" customWidth="1"/>
    <col min="8449" max="8449" width="20" style="180" customWidth="1"/>
    <col min="8450" max="8450" width="16.7109375" style="180" customWidth="1"/>
    <col min="8451" max="8451" width="11.5703125" style="180"/>
    <col min="8452" max="8452" width="18" style="180" customWidth="1"/>
    <col min="8453" max="8453" width="11.5703125" style="180"/>
    <col min="8454" max="8454" width="25.7109375" style="180" customWidth="1"/>
    <col min="8455" max="8702" width="11.5703125" style="180"/>
    <col min="8703" max="8703" width="22.85546875" style="180" customWidth="1"/>
    <col min="8704" max="8704" width="26.140625" style="180" customWidth="1"/>
    <col min="8705" max="8705" width="20" style="180" customWidth="1"/>
    <col min="8706" max="8706" width="16.7109375" style="180" customWidth="1"/>
    <col min="8707" max="8707" width="11.5703125" style="180"/>
    <col min="8708" max="8708" width="18" style="180" customWidth="1"/>
    <col min="8709" max="8709" width="11.5703125" style="180"/>
    <col min="8710" max="8710" width="25.7109375" style="180" customWidth="1"/>
    <col min="8711" max="8958" width="11.5703125" style="180"/>
    <col min="8959" max="8959" width="22.85546875" style="180" customWidth="1"/>
    <col min="8960" max="8960" width="26.140625" style="180" customWidth="1"/>
    <col min="8961" max="8961" width="20" style="180" customWidth="1"/>
    <col min="8962" max="8962" width="16.7109375" style="180" customWidth="1"/>
    <col min="8963" max="8963" width="11.5703125" style="180"/>
    <col min="8964" max="8964" width="18" style="180" customWidth="1"/>
    <col min="8965" max="8965" width="11.5703125" style="180"/>
    <col min="8966" max="8966" width="25.7109375" style="180" customWidth="1"/>
    <col min="8967" max="9214" width="11.5703125" style="180"/>
    <col min="9215" max="9215" width="22.85546875" style="180" customWidth="1"/>
    <col min="9216" max="9216" width="26.140625" style="180" customWidth="1"/>
    <col min="9217" max="9217" width="20" style="180" customWidth="1"/>
    <col min="9218" max="9218" width="16.7109375" style="180" customWidth="1"/>
    <col min="9219" max="9219" width="11.5703125" style="180"/>
    <col min="9220" max="9220" width="18" style="180" customWidth="1"/>
    <col min="9221" max="9221" width="11.5703125" style="180"/>
    <col min="9222" max="9222" width="25.7109375" style="180" customWidth="1"/>
    <col min="9223" max="9470" width="11.5703125" style="180"/>
    <col min="9471" max="9471" width="22.85546875" style="180" customWidth="1"/>
    <col min="9472" max="9472" width="26.140625" style="180" customWidth="1"/>
    <col min="9473" max="9473" width="20" style="180" customWidth="1"/>
    <col min="9474" max="9474" width="16.7109375" style="180" customWidth="1"/>
    <col min="9475" max="9475" width="11.5703125" style="180"/>
    <col min="9476" max="9476" width="18" style="180" customWidth="1"/>
    <col min="9477" max="9477" width="11.5703125" style="180"/>
    <col min="9478" max="9478" width="25.7109375" style="180" customWidth="1"/>
    <col min="9479" max="9726" width="11.5703125" style="180"/>
    <col min="9727" max="9727" width="22.85546875" style="180" customWidth="1"/>
    <col min="9728" max="9728" width="26.140625" style="180" customWidth="1"/>
    <col min="9729" max="9729" width="20" style="180" customWidth="1"/>
    <col min="9730" max="9730" width="16.7109375" style="180" customWidth="1"/>
    <col min="9731" max="9731" width="11.5703125" style="180"/>
    <col min="9732" max="9732" width="18" style="180" customWidth="1"/>
    <col min="9733" max="9733" width="11.5703125" style="180"/>
    <col min="9734" max="9734" width="25.7109375" style="180" customWidth="1"/>
    <col min="9735" max="9982" width="11.5703125" style="180"/>
    <col min="9983" max="9983" width="22.85546875" style="180" customWidth="1"/>
    <col min="9984" max="9984" width="26.140625" style="180" customWidth="1"/>
    <col min="9985" max="9985" width="20" style="180" customWidth="1"/>
    <col min="9986" max="9986" width="16.7109375" style="180" customWidth="1"/>
    <col min="9987" max="9987" width="11.5703125" style="180"/>
    <col min="9988" max="9988" width="18" style="180" customWidth="1"/>
    <col min="9989" max="9989" width="11.5703125" style="180"/>
    <col min="9990" max="9990" width="25.7109375" style="180" customWidth="1"/>
    <col min="9991" max="10238" width="11.5703125" style="180"/>
    <col min="10239" max="10239" width="22.85546875" style="180" customWidth="1"/>
    <col min="10240" max="10240" width="26.140625" style="180" customWidth="1"/>
    <col min="10241" max="10241" width="20" style="180" customWidth="1"/>
    <col min="10242" max="10242" width="16.7109375" style="180" customWidth="1"/>
    <col min="10243" max="10243" width="11.5703125" style="180"/>
    <col min="10244" max="10244" width="18" style="180" customWidth="1"/>
    <col min="10245" max="10245" width="11.5703125" style="180"/>
    <col min="10246" max="10246" width="25.7109375" style="180" customWidth="1"/>
    <col min="10247" max="10494" width="11.5703125" style="180"/>
    <col min="10495" max="10495" width="22.85546875" style="180" customWidth="1"/>
    <col min="10496" max="10496" width="26.140625" style="180" customWidth="1"/>
    <col min="10497" max="10497" width="20" style="180" customWidth="1"/>
    <col min="10498" max="10498" width="16.7109375" style="180" customWidth="1"/>
    <col min="10499" max="10499" width="11.5703125" style="180"/>
    <col min="10500" max="10500" width="18" style="180" customWidth="1"/>
    <col min="10501" max="10501" width="11.5703125" style="180"/>
    <col min="10502" max="10502" width="25.7109375" style="180" customWidth="1"/>
    <col min="10503" max="10750" width="11.5703125" style="180"/>
    <col min="10751" max="10751" width="22.85546875" style="180" customWidth="1"/>
    <col min="10752" max="10752" width="26.140625" style="180" customWidth="1"/>
    <col min="10753" max="10753" width="20" style="180" customWidth="1"/>
    <col min="10754" max="10754" width="16.7109375" style="180" customWidth="1"/>
    <col min="10755" max="10755" width="11.5703125" style="180"/>
    <col min="10756" max="10756" width="18" style="180" customWidth="1"/>
    <col min="10757" max="10757" width="11.5703125" style="180"/>
    <col min="10758" max="10758" width="25.7109375" style="180" customWidth="1"/>
    <col min="10759" max="11006" width="11.5703125" style="180"/>
    <col min="11007" max="11007" width="22.85546875" style="180" customWidth="1"/>
    <col min="11008" max="11008" width="26.140625" style="180" customWidth="1"/>
    <col min="11009" max="11009" width="20" style="180" customWidth="1"/>
    <col min="11010" max="11010" width="16.7109375" style="180" customWidth="1"/>
    <col min="11011" max="11011" width="11.5703125" style="180"/>
    <col min="11012" max="11012" width="18" style="180" customWidth="1"/>
    <col min="11013" max="11013" width="11.5703125" style="180"/>
    <col min="11014" max="11014" width="25.7109375" style="180" customWidth="1"/>
    <col min="11015" max="11262" width="11.5703125" style="180"/>
    <col min="11263" max="11263" width="22.85546875" style="180" customWidth="1"/>
    <col min="11264" max="11264" width="26.140625" style="180" customWidth="1"/>
    <col min="11265" max="11265" width="20" style="180" customWidth="1"/>
    <col min="11266" max="11266" width="16.7109375" style="180" customWidth="1"/>
    <col min="11267" max="11267" width="11.5703125" style="180"/>
    <col min="11268" max="11268" width="18" style="180" customWidth="1"/>
    <col min="11269" max="11269" width="11.5703125" style="180"/>
    <col min="11270" max="11270" width="25.7109375" style="180" customWidth="1"/>
    <col min="11271" max="11518" width="11.5703125" style="180"/>
    <col min="11519" max="11519" width="22.85546875" style="180" customWidth="1"/>
    <col min="11520" max="11520" width="26.140625" style="180" customWidth="1"/>
    <col min="11521" max="11521" width="20" style="180" customWidth="1"/>
    <col min="11522" max="11522" width="16.7109375" style="180" customWidth="1"/>
    <col min="11523" max="11523" width="11.5703125" style="180"/>
    <col min="11524" max="11524" width="18" style="180" customWidth="1"/>
    <col min="11525" max="11525" width="11.5703125" style="180"/>
    <col min="11526" max="11526" width="25.7109375" style="180" customWidth="1"/>
    <col min="11527" max="11774" width="11.5703125" style="180"/>
    <col min="11775" max="11775" width="22.85546875" style="180" customWidth="1"/>
    <col min="11776" max="11776" width="26.140625" style="180" customWidth="1"/>
    <col min="11777" max="11777" width="20" style="180" customWidth="1"/>
    <col min="11778" max="11778" width="16.7109375" style="180" customWidth="1"/>
    <col min="11779" max="11779" width="11.5703125" style="180"/>
    <col min="11780" max="11780" width="18" style="180" customWidth="1"/>
    <col min="11781" max="11781" width="11.5703125" style="180"/>
    <col min="11782" max="11782" width="25.7109375" style="180" customWidth="1"/>
    <col min="11783" max="12030" width="11.5703125" style="180"/>
    <col min="12031" max="12031" width="22.85546875" style="180" customWidth="1"/>
    <col min="12032" max="12032" width="26.140625" style="180" customWidth="1"/>
    <col min="12033" max="12033" width="20" style="180" customWidth="1"/>
    <col min="12034" max="12034" width="16.7109375" style="180" customWidth="1"/>
    <col min="12035" max="12035" width="11.5703125" style="180"/>
    <col min="12036" max="12036" width="18" style="180" customWidth="1"/>
    <col min="12037" max="12037" width="11.5703125" style="180"/>
    <col min="12038" max="12038" width="25.7109375" style="180" customWidth="1"/>
    <col min="12039" max="12286" width="11.5703125" style="180"/>
    <col min="12287" max="12287" width="22.85546875" style="180" customWidth="1"/>
    <col min="12288" max="12288" width="26.140625" style="180" customWidth="1"/>
    <col min="12289" max="12289" width="20" style="180" customWidth="1"/>
    <col min="12290" max="12290" width="16.7109375" style="180" customWidth="1"/>
    <col min="12291" max="12291" width="11.5703125" style="180"/>
    <col min="12292" max="12292" width="18" style="180" customWidth="1"/>
    <col min="12293" max="12293" width="11.5703125" style="180"/>
    <col min="12294" max="12294" width="25.7109375" style="180" customWidth="1"/>
    <col min="12295" max="12542" width="11.5703125" style="180"/>
    <col min="12543" max="12543" width="22.85546875" style="180" customWidth="1"/>
    <col min="12544" max="12544" width="26.140625" style="180" customWidth="1"/>
    <col min="12545" max="12545" width="20" style="180" customWidth="1"/>
    <col min="12546" max="12546" width="16.7109375" style="180" customWidth="1"/>
    <col min="12547" max="12547" width="11.5703125" style="180"/>
    <col min="12548" max="12548" width="18" style="180" customWidth="1"/>
    <col min="12549" max="12549" width="11.5703125" style="180"/>
    <col min="12550" max="12550" width="25.7109375" style="180" customWidth="1"/>
    <col min="12551" max="12798" width="11.5703125" style="180"/>
    <col min="12799" max="12799" width="22.85546875" style="180" customWidth="1"/>
    <col min="12800" max="12800" width="26.140625" style="180" customWidth="1"/>
    <col min="12801" max="12801" width="20" style="180" customWidth="1"/>
    <col min="12802" max="12802" width="16.7109375" style="180" customWidth="1"/>
    <col min="12803" max="12803" width="11.5703125" style="180"/>
    <col min="12804" max="12804" width="18" style="180" customWidth="1"/>
    <col min="12805" max="12805" width="11.5703125" style="180"/>
    <col min="12806" max="12806" width="25.7109375" style="180" customWidth="1"/>
    <col min="12807" max="13054" width="11.5703125" style="180"/>
    <col min="13055" max="13055" width="22.85546875" style="180" customWidth="1"/>
    <col min="13056" max="13056" width="26.140625" style="180" customWidth="1"/>
    <col min="13057" max="13057" width="20" style="180" customWidth="1"/>
    <col min="13058" max="13058" width="16.7109375" style="180" customWidth="1"/>
    <col min="13059" max="13059" width="11.5703125" style="180"/>
    <col min="13060" max="13060" width="18" style="180" customWidth="1"/>
    <col min="13061" max="13061" width="11.5703125" style="180"/>
    <col min="13062" max="13062" width="25.7109375" style="180" customWidth="1"/>
    <col min="13063" max="13310" width="11.5703125" style="180"/>
    <col min="13311" max="13311" width="22.85546875" style="180" customWidth="1"/>
    <col min="13312" max="13312" width="26.140625" style="180" customWidth="1"/>
    <col min="13313" max="13313" width="20" style="180" customWidth="1"/>
    <col min="13314" max="13314" width="16.7109375" style="180" customWidth="1"/>
    <col min="13315" max="13315" width="11.5703125" style="180"/>
    <col min="13316" max="13316" width="18" style="180" customWidth="1"/>
    <col min="13317" max="13317" width="11.5703125" style="180"/>
    <col min="13318" max="13318" width="25.7109375" style="180" customWidth="1"/>
    <col min="13319" max="13566" width="11.5703125" style="180"/>
    <col min="13567" max="13567" width="22.85546875" style="180" customWidth="1"/>
    <col min="13568" max="13568" width="26.140625" style="180" customWidth="1"/>
    <col min="13569" max="13569" width="20" style="180" customWidth="1"/>
    <col min="13570" max="13570" width="16.7109375" style="180" customWidth="1"/>
    <col min="13571" max="13571" width="11.5703125" style="180"/>
    <col min="13572" max="13572" width="18" style="180" customWidth="1"/>
    <col min="13573" max="13573" width="11.5703125" style="180"/>
    <col min="13574" max="13574" width="25.7109375" style="180" customWidth="1"/>
    <col min="13575" max="13822" width="11.5703125" style="180"/>
    <col min="13823" max="13823" width="22.85546875" style="180" customWidth="1"/>
    <col min="13824" max="13824" width="26.140625" style="180" customWidth="1"/>
    <col min="13825" max="13825" width="20" style="180" customWidth="1"/>
    <col min="13826" max="13826" width="16.7109375" style="180" customWidth="1"/>
    <col min="13827" max="13827" width="11.5703125" style="180"/>
    <col min="13828" max="13828" width="18" style="180" customWidth="1"/>
    <col min="13829" max="13829" width="11.5703125" style="180"/>
    <col min="13830" max="13830" width="25.7109375" style="180" customWidth="1"/>
    <col min="13831" max="14078" width="11.5703125" style="180"/>
    <col min="14079" max="14079" width="22.85546875" style="180" customWidth="1"/>
    <col min="14080" max="14080" width="26.140625" style="180" customWidth="1"/>
    <col min="14081" max="14081" width="20" style="180" customWidth="1"/>
    <col min="14082" max="14082" width="16.7109375" style="180" customWidth="1"/>
    <col min="14083" max="14083" width="11.5703125" style="180"/>
    <col min="14084" max="14084" width="18" style="180" customWidth="1"/>
    <col min="14085" max="14085" width="11.5703125" style="180"/>
    <col min="14086" max="14086" width="25.7109375" style="180" customWidth="1"/>
    <col min="14087" max="14334" width="11.5703125" style="180"/>
    <col min="14335" max="14335" width="22.85546875" style="180" customWidth="1"/>
    <col min="14336" max="14336" width="26.140625" style="180" customWidth="1"/>
    <col min="14337" max="14337" width="20" style="180" customWidth="1"/>
    <col min="14338" max="14338" width="16.7109375" style="180" customWidth="1"/>
    <col min="14339" max="14339" width="11.5703125" style="180"/>
    <col min="14340" max="14340" width="18" style="180" customWidth="1"/>
    <col min="14341" max="14341" width="11.5703125" style="180"/>
    <col min="14342" max="14342" width="25.7109375" style="180" customWidth="1"/>
    <col min="14343" max="14590" width="11.5703125" style="180"/>
    <col min="14591" max="14591" width="22.85546875" style="180" customWidth="1"/>
    <col min="14592" max="14592" width="26.140625" style="180" customWidth="1"/>
    <col min="14593" max="14593" width="20" style="180" customWidth="1"/>
    <col min="14594" max="14594" width="16.7109375" style="180" customWidth="1"/>
    <col min="14595" max="14595" width="11.5703125" style="180"/>
    <col min="14596" max="14596" width="18" style="180" customWidth="1"/>
    <col min="14597" max="14597" width="11.5703125" style="180"/>
    <col min="14598" max="14598" width="25.7109375" style="180" customWidth="1"/>
    <col min="14599" max="14846" width="11.5703125" style="180"/>
    <col min="14847" max="14847" width="22.85546875" style="180" customWidth="1"/>
    <col min="14848" max="14848" width="26.140625" style="180" customWidth="1"/>
    <col min="14849" max="14849" width="20" style="180" customWidth="1"/>
    <col min="14850" max="14850" width="16.7109375" style="180" customWidth="1"/>
    <col min="14851" max="14851" width="11.5703125" style="180"/>
    <col min="14852" max="14852" width="18" style="180" customWidth="1"/>
    <col min="14853" max="14853" width="11.5703125" style="180"/>
    <col min="14854" max="14854" width="25.7109375" style="180" customWidth="1"/>
    <col min="14855" max="15102" width="11.5703125" style="180"/>
    <col min="15103" max="15103" width="22.85546875" style="180" customWidth="1"/>
    <col min="15104" max="15104" width="26.140625" style="180" customWidth="1"/>
    <col min="15105" max="15105" width="20" style="180" customWidth="1"/>
    <col min="15106" max="15106" width="16.7109375" style="180" customWidth="1"/>
    <col min="15107" max="15107" width="11.5703125" style="180"/>
    <col min="15108" max="15108" width="18" style="180" customWidth="1"/>
    <col min="15109" max="15109" width="11.5703125" style="180"/>
    <col min="15110" max="15110" width="25.7109375" style="180" customWidth="1"/>
    <col min="15111" max="15358" width="11.5703125" style="180"/>
    <col min="15359" max="15359" width="22.85546875" style="180" customWidth="1"/>
    <col min="15360" max="15360" width="26.140625" style="180" customWidth="1"/>
    <col min="15361" max="15361" width="20" style="180" customWidth="1"/>
    <col min="15362" max="15362" width="16.7109375" style="180" customWidth="1"/>
    <col min="15363" max="15363" width="11.5703125" style="180"/>
    <col min="15364" max="15364" width="18" style="180" customWidth="1"/>
    <col min="15365" max="15365" width="11.5703125" style="180"/>
    <col min="15366" max="15366" width="25.7109375" style="180" customWidth="1"/>
    <col min="15367" max="15614" width="11.5703125" style="180"/>
    <col min="15615" max="15615" width="22.85546875" style="180" customWidth="1"/>
    <col min="15616" max="15616" width="26.140625" style="180" customWidth="1"/>
    <col min="15617" max="15617" width="20" style="180" customWidth="1"/>
    <col min="15618" max="15618" width="16.7109375" style="180" customWidth="1"/>
    <col min="15619" max="15619" width="11.5703125" style="180"/>
    <col min="15620" max="15620" width="18" style="180" customWidth="1"/>
    <col min="15621" max="15621" width="11.5703125" style="180"/>
    <col min="15622" max="15622" width="25.7109375" style="180" customWidth="1"/>
    <col min="15623" max="15870" width="11.5703125" style="180"/>
    <col min="15871" max="15871" width="22.85546875" style="180" customWidth="1"/>
    <col min="15872" max="15872" width="26.140625" style="180" customWidth="1"/>
    <col min="15873" max="15873" width="20" style="180" customWidth="1"/>
    <col min="15874" max="15874" width="16.7109375" style="180" customWidth="1"/>
    <col min="15875" max="15875" width="11.5703125" style="180"/>
    <col min="15876" max="15876" width="18" style="180" customWidth="1"/>
    <col min="15877" max="15877" width="11.5703125" style="180"/>
    <col min="15878" max="15878" width="25.7109375" style="180" customWidth="1"/>
    <col min="15879" max="16126" width="11.5703125" style="180"/>
    <col min="16127" max="16127" width="22.85546875" style="180" customWidth="1"/>
    <col min="16128" max="16128" width="26.140625" style="180" customWidth="1"/>
    <col min="16129" max="16129" width="20" style="180" customWidth="1"/>
    <col min="16130" max="16130" width="16.7109375" style="180" customWidth="1"/>
    <col min="16131" max="16131" width="11.5703125" style="180"/>
    <col min="16132" max="16132" width="18" style="180" customWidth="1"/>
    <col min="16133" max="16133" width="11.5703125" style="180"/>
    <col min="16134" max="16134" width="25.7109375" style="180" customWidth="1"/>
    <col min="16135" max="16384" width="11.5703125" style="180"/>
  </cols>
  <sheetData>
    <row r="1" spans="1:6" ht="29.25" customHeight="1">
      <c r="A1" s="385" t="s">
        <v>12</v>
      </c>
      <c r="B1" s="385"/>
      <c r="C1" s="385"/>
      <c r="D1" s="385"/>
      <c r="E1" s="385"/>
      <c r="F1" s="385"/>
    </row>
    <row r="2" spans="1:6" ht="105" customHeight="1">
      <c r="A2" s="386" t="s">
        <v>13</v>
      </c>
      <c r="B2" s="386"/>
      <c r="C2" s="386"/>
      <c r="D2" s="386"/>
      <c r="E2" s="386"/>
      <c r="F2" s="386"/>
    </row>
    <row r="3" spans="1:6" ht="21.75" customHeight="1">
      <c r="A3" s="387" t="s">
        <v>14</v>
      </c>
      <c r="B3" s="387"/>
      <c r="C3" s="387"/>
      <c r="D3" s="387"/>
      <c r="E3" s="387"/>
      <c r="F3" s="387"/>
    </row>
    <row r="4" spans="1:6" ht="14.25">
      <c r="A4" s="388"/>
      <c r="B4" s="388"/>
      <c r="C4" s="388"/>
      <c r="D4" s="388"/>
      <c r="E4" s="388"/>
      <c r="F4" s="388"/>
    </row>
    <row r="5" spans="1:6" ht="14.25">
      <c r="A5" s="389" t="s">
        <v>15</v>
      </c>
      <c r="B5" s="389"/>
      <c r="C5" s="389"/>
      <c r="D5" s="389"/>
      <c r="E5" s="389"/>
      <c r="F5" s="389"/>
    </row>
    <row r="6" spans="1:6" ht="15">
      <c r="A6" s="384"/>
      <c r="B6" s="384"/>
      <c r="C6" s="384"/>
      <c r="D6" s="384"/>
      <c r="E6" s="384"/>
      <c r="F6" s="384"/>
    </row>
    <row r="7" spans="1:6" s="185" customFormat="1" ht="15">
      <c r="A7" s="193" t="s">
        <v>16</v>
      </c>
      <c r="B7" s="390"/>
      <c r="C7" s="390"/>
      <c r="D7" s="390"/>
      <c r="E7" s="390"/>
      <c r="F7" s="390"/>
    </row>
    <row r="8" spans="1:6" s="185" customFormat="1" ht="15">
      <c r="A8" s="193" t="s">
        <v>17</v>
      </c>
      <c r="B8" s="195"/>
      <c r="C8" s="193" t="s">
        <v>18</v>
      </c>
      <c r="D8" s="196"/>
      <c r="E8" s="193" t="s">
        <v>18</v>
      </c>
      <c r="F8" s="194"/>
    </row>
    <row r="9" spans="1:6" s="185" customFormat="1" ht="15">
      <c r="A9" s="193" t="s">
        <v>19</v>
      </c>
      <c r="B9" s="391"/>
      <c r="C9" s="392"/>
      <c r="D9" s="392"/>
      <c r="E9" s="392"/>
      <c r="F9" s="393"/>
    </row>
    <row r="10" spans="1:6" s="185" customFormat="1" ht="15">
      <c r="A10" s="193" t="s">
        <v>20</v>
      </c>
      <c r="B10" s="390"/>
      <c r="C10" s="390"/>
      <c r="D10" s="390"/>
      <c r="E10" s="390"/>
      <c r="F10" s="390"/>
    </row>
    <row r="11" spans="1:6" s="185" customFormat="1" ht="15">
      <c r="A11" s="193" t="s">
        <v>21</v>
      </c>
      <c r="B11" s="390"/>
      <c r="C11" s="390"/>
      <c r="D11" s="390"/>
      <c r="E11" s="193" t="s">
        <v>22</v>
      </c>
      <c r="F11" s="194"/>
    </row>
    <row r="12" spans="1:6" s="185" customFormat="1" ht="15">
      <c r="A12" s="193" t="s">
        <v>23</v>
      </c>
      <c r="B12" s="394"/>
      <c r="C12" s="395"/>
      <c r="D12" s="395"/>
      <c r="E12" s="395"/>
      <c r="F12" s="396"/>
    </row>
    <row r="13" spans="1:6" ht="15">
      <c r="A13" s="197"/>
      <c r="B13" s="197"/>
      <c r="C13" s="197"/>
      <c r="D13" s="197"/>
      <c r="E13" s="197"/>
      <c r="F13" s="197"/>
    </row>
    <row r="14" spans="1:6" ht="14.25">
      <c r="A14" s="401" t="s">
        <v>24</v>
      </c>
      <c r="B14" s="401"/>
      <c r="C14" s="401"/>
      <c r="D14" s="401"/>
      <c r="E14" s="401"/>
      <c r="F14" s="401"/>
    </row>
    <row r="15" spans="1:6" ht="15">
      <c r="A15" s="197"/>
      <c r="B15" s="197"/>
      <c r="C15" s="197"/>
      <c r="D15" s="197"/>
      <c r="E15" s="197"/>
      <c r="F15" s="197"/>
    </row>
    <row r="16" spans="1:6" ht="15">
      <c r="A16" s="198" t="s">
        <v>25</v>
      </c>
      <c r="B16" s="390"/>
      <c r="C16" s="390"/>
      <c r="D16" s="390"/>
      <c r="E16" s="390"/>
      <c r="F16" s="390"/>
    </row>
    <row r="17" spans="1:8" ht="15">
      <c r="A17" s="198" t="s">
        <v>26</v>
      </c>
      <c r="B17" s="390"/>
      <c r="C17" s="390"/>
      <c r="D17" s="198" t="s">
        <v>27</v>
      </c>
      <c r="E17" s="390"/>
      <c r="F17" s="390"/>
    </row>
    <row r="18" spans="1:8" ht="12.75" customHeight="1">
      <c r="A18" s="397" t="s">
        <v>28</v>
      </c>
      <c r="B18" s="398"/>
      <c r="C18" s="390"/>
      <c r="D18" s="390"/>
      <c r="E18" s="390"/>
      <c r="F18" s="390"/>
    </row>
    <row r="19" spans="1:8" ht="15">
      <c r="A19" s="197"/>
      <c r="B19" s="197"/>
      <c r="C19" s="197"/>
      <c r="D19" s="197"/>
      <c r="E19" s="197"/>
      <c r="F19" s="197"/>
    </row>
    <row r="20" spans="1:8" ht="14.25">
      <c r="A20" s="399" t="s">
        <v>29</v>
      </c>
      <c r="B20" s="399"/>
      <c r="C20" s="399"/>
      <c r="D20" s="399"/>
      <c r="E20" s="399"/>
      <c r="F20" s="399"/>
    </row>
    <row r="21" spans="1:8" ht="15">
      <c r="A21" s="197"/>
      <c r="B21" s="197"/>
      <c r="C21" s="197"/>
      <c r="D21" s="197"/>
      <c r="E21" s="197"/>
      <c r="F21" s="197"/>
    </row>
    <row r="22" spans="1:8" s="185" customFormat="1" ht="38.25" customHeight="1">
      <c r="A22" s="199" t="s">
        <v>30</v>
      </c>
      <c r="B22" s="400" t="s">
        <v>31</v>
      </c>
      <c r="C22" s="400"/>
      <c r="D22" s="400"/>
      <c r="E22" s="400"/>
      <c r="F22" s="400"/>
      <c r="H22" s="186"/>
    </row>
    <row r="23" spans="1:8" ht="15">
      <c r="A23" s="197"/>
      <c r="B23" s="197"/>
      <c r="C23" s="197"/>
      <c r="D23" s="197"/>
      <c r="E23" s="197"/>
      <c r="F23" s="197"/>
    </row>
    <row r="24" spans="1:8" s="185" customFormat="1" ht="14.25">
      <c r="A24" s="410" t="s">
        <v>32</v>
      </c>
      <c r="B24" s="410"/>
      <c r="C24" s="200">
        <v>90</v>
      </c>
      <c r="D24" s="410" t="s">
        <v>33</v>
      </c>
      <c r="E24" s="410" t="s">
        <v>34</v>
      </c>
      <c r="F24" s="410"/>
    </row>
    <row r="25" spans="1:8" s="185" customFormat="1" ht="15">
      <c r="A25" s="201"/>
      <c r="B25" s="201"/>
      <c r="C25" s="202"/>
      <c r="D25" s="202"/>
      <c r="E25" s="203"/>
      <c r="F25" s="203"/>
    </row>
    <row r="26" spans="1:8" s="185" customFormat="1" ht="32.25" customHeight="1">
      <c r="A26" s="411" t="s">
        <v>35</v>
      </c>
      <c r="B26" s="411"/>
      <c r="C26" s="412" t="e">
        <f>#REF!</f>
        <v>#REF!</v>
      </c>
      <c r="D26" s="412"/>
      <c r="E26" s="412"/>
      <c r="F26" s="412"/>
    </row>
    <row r="27" spans="1:8" s="185" customFormat="1" ht="15">
      <c r="A27" s="413" t="s">
        <v>36</v>
      </c>
      <c r="B27" s="414"/>
      <c r="C27" s="414"/>
      <c r="D27" s="414"/>
      <c r="E27" s="414"/>
      <c r="F27" s="415"/>
    </row>
    <row r="28" spans="1:8" s="185" customFormat="1" ht="21" customHeight="1">
      <c r="A28" s="416"/>
      <c r="B28" s="417"/>
      <c r="C28" s="417"/>
      <c r="D28" s="417"/>
      <c r="E28" s="417"/>
      <c r="F28" s="417"/>
      <c r="G28" s="187"/>
    </row>
    <row r="29" spans="1:8" s="185" customFormat="1" ht="15">
      <c r="A29" s="201"/>
      <c r="B29" s="201"/>
      <c r="C29" s="202"/>
      <c r="D29" s="202"/>
      <c r="E29" s="203"/>
      <c r="F29" s="203"/>
    </row>
    <row r="30" spans="1:8" ht="15">
      <c r="A30" s="402"/>
      <c r="B30" s="402"/>
      <c r="C30" s="402"/>
      <c r="D30" s="403"/>
      <c r="E30" s="404"/>
      <c r="F30" s="405"/>
    </row>
    <row r="31" spans="1:8" ht="15">
      <c r="A31" s="406" t="s">
        <v>37</v>
      </c>
      <c r="B31" s="407"/>
      <c r="C31" s="408"/>
      <c r="D31" s="409" t="s">
        <v>38</v>
      </c>
      <c r="E31" s="409"/>
      <c r="F31" s="409"/>
    </row>
  </sheetData>
  <mergeCells count="29">
    <mergeCell ref="A30:C30"/>
    <mergeCell ref="D30:F30"/>
    <mergeCell ref="A31:C31"/>
    <mergeCell ref="D31:F31"/>
    <mergeCell ref="A24:B24"/>
    <mergeCell ref="D24:F24"/>
    <mergeCell ref="A26:B26"/>
    <mergeCell ref="C26:F26"/>
    <mergeCell ref="A27:F27"/>
    <mergeCell ref="A28:F28"/>
    <mergeCell ref="A18:B18"/>
    <mergeCell ref="C18:F18"/>
    <mergeCell ref="A20:F20"/>
    <mergeCell ref="B22:F22"/>
    <mergeCell ref="A14:F14"/>
    <mergeCell ref="B16:F16"/>
    <mergeCell ref="B17:C17"/>
    <mergeCell ref="E17:F17"/>
    <mergeCell ref="B7:F7"/>
    <mergeCell ref="B9:F9"/>
    <mergeCell ref="B10:F10"/>
    <mergeCell ref="B11:D11"/>
    <mergeCell ref="B12:F12"/>
    <mergeCell ref="A6:F6"/>
    <mergeCell ref="A1:F1"/>
    <mergeCell ref="A2:F2"/>
    <mergeCell ref="A3:F3"/>
    <mergeCell ref="A4:F4"/>
    <mergeCell ref="A5:F5"/>
  </mergeCells>
  <pageMargins left="0.511811024" right="0.511811024" top="0.78740157499999996" bottom="0.78740157499999996" header="0.31496062000000002" footer="0.31496062000000002"/>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BB24A-95F2-4382-A99B-98A208EDFC3B}">
  <sheetPr>
    <tabColor theme="8" tint="-0.249977111117893"/>
  </sheetPr>
  <dimension ref="A1:A11"/>
  <sheetViews>
    <sheetView view="pageBreakPreview" topLeftCell="A7" zoomScaleNormal="100" zoomScaleSheetLayoutView="100" workbookViewId="0">
      <selection activeCell="A4" sqref="A4"/>
    </sheetView>
  </sheetViews>
  <sheetFormatPr defaultColWidth="11.5703125" defaultRowHeight="14.25"/>
  <cols>
    <col min="1" max="1" width="132" style="189" customWidth="1"/>
    <col min="2" max="256" width="11.5703125" style="189"/>
    <col min="257" max="257" width="113.5703125" style="189" customWidth="1"/>
    <col min="258" max="512" width="11.5703125" style="189"/>
    <col min="513" max="513" width="113.5703125" style="189" customWidth="1"/>
    <col min="514" max="768" width="11.5703125" style="189"/>
    <col min="769" max="769" width="113.5703125" style="189" customWidth="1"/>
    <col min="770" max="1024" width="11.5703125" style="189"/>
    <col min="1025" max="1025" width="113.5703125" style="189" customWidth="1"/>
    <col min="1026" max="1280" width="11.5703125" style="189"/>
    <col min="1281" max="1281" width="113.5703125" style="189" customWidth="1"/>
    <col min="1282" max="1536" width="11.5703125" style="189"/>
    <col min="1537" max="1537" width="113.5703125" style="189" customWidth="1"/>
    <col min="1538" max="1792" width="11.5703125" style="189"/>
    <col min="1793" max="1793" width="113.5703125" style="189" customWidth="1"/>
    <col min="1794" max="2048" width="11.5703125" style="189"/>
    <col min="2049" max="2049" width="113.5703125" style="189" customWidth="1"/>
    <col min="2050" max="2304" width="11.5703125" style="189"/>
    <col min="2305" max="2305" width="113.5703125" style="189" customWidth="1"/>
    <col min="2306" max="2560" width="11.5703125" style="189"/>
    <col min="2561" max="2561" width="113.5703125" style="189" customWidth="1"/>
    <col min="2562" max="2816" width="11.5703125" style="189"/>
    <col min="2817" max="2817" width="113.5703125" style="189" customWidth="1"/>
    <col min="2818" max="3072" width="11.5703125" style="189"/>
    <col min="3073" max="3073" width="113.5703125" style="189" customWidth="1"/>
    <col min="3074" max="3328" width="11.5703125" style="189"/>
    <col min="3329" max="3329" width="113.5703125" style="189" customWidth="1"/>
    <col min="3330" max="3584" width="11.5703125" style="189"/>
    <col min="3585" max="3585" width="113.5703125" style="189" customWidth="1"/>
    <col min="3586" max="3840" width="11.5703125" style="189"/>
    <col min="3841" max="3841" width="113.5703125" style="189" customWidth="1"/>
    <col min="3842" max="4096" width="11.5703125" style="189"/>
    <col min="4097" max="4097" width="113.5703125" style="189" customWidth="1"/>
    <col min="4098" max="4352" width="11.5703125" style="189"/>
    <col min="4353" max="4353" width="113.5703125" style="189" customWidth="1"/>
    <col min="4354" max="4608" width="11.5703125" style="189"/>
    <col min="4609" max="4609" width="113.5703125" style="189" customWidth="1"/>
    <col min="4610" max="4864" width="11.5703125" style="189"/>
    <col min="4865" max="4865" width="113.5703125" style="189" customWidth="1"/>
    <col min="4866" max="5120" width="11.5703125" style="189"/>
    <col min="5121" max="5121" width="113.5703125" style="189" customWidth="1"/>
    <col min="5122" max="5376" width="11.5703125" style="189"/>
    <col min="5377" max="5377" width="113.5703125" style="189" customWidth="1"/>
    <col min="5378" max="5632" width="11.5703125" style="189"/>
    <col min="5633" max="5633" width="113.5703125" style="189" customWidth="1"/>
    <col min="5634" max="5888" width="11.5703125" style="189"/>
    <col min="5889" max="5889" width="113.5703125" style="189" customWidth="1"/>
    <col min="5890" max="6144" width="11.5703125" style="189"/>
    <col min="6145" max="6145" width="113.5703125" style="189" customWidth="1"/>
    <col min="6146" max="6400" width="11.5703125" style="189"/>
    <col min="6401" max="6401" width="113.5703125" style="189" customWidth="1"/>
    <col min="6402" max="6656" width="11.5703125" style="189"/>
    <col min="6657" max="6657" width="113.5703125" style="189" customWidth="1"/>
    <col min="6658" max="6912" width="11.5703125" style="189"/>
    <col min="6913" max="6913" width="113.5703125" style="189" customWidth="1"/>
    <col min="6914" max="7168" width="11.5703125" style="189"/>
    <col min="7169" max="7169" width="113.5703125" style="189" customWidth="1"/>
    <col min="7170" max="7424" width="11.5703125" style="189"/>
    <col min="7425" max="7425" width="113.5703125" style="189" customWidth="1"/>
    <col min="7426" max="7680" width="11.5703125" style="189"/>
    <col min="7681" max="7681" width="113.5703125" style="189" customWidth="1"/>
    <col min="7682" max="7936" width="11.5703125" style="189"/>
    <col min="7937" max="7937" width="113.5703125" style="189" customWidth="1"/>
    <col min="7938" max="8192" width="11.5703125" style="189"/>
    <col min="8193" max="8193" width="113.5703125" style="189" customWidth="1"/>
    <col min="8194" max="8448" width="11.5703125" style="189"/>
    <col min="8449" max="8449" width="113.5703125" style="189" customWidth="1"/>
    <col min="8450" max="8704" width="11.5703125" style="189"/>
    <col min="8705" max="8705" width="113.5703125" style="189" customWidth="1"/>
    <col min="8706" max="8960" width="11.5703125" style="189"/>
    <col min="8961" max="8961" width="113.5703125" style="189" customWidth="1"/>
    <col min="8962" max="9216" width="11.5703125" style="189"/>
    <col min="9217" max="9217" width="113.5703125" style="189" customWidth="1"/>
    <col min="9218" max="9472" width="11.5703125" style="189"/>
    <col min="9473" max="9473" width="113.5703125" style="189" customWidth="1"/>
    <col min="9474" max="9728" width="11.5703125" style="189"/>
    <col min="9729" max="9729" width="113.5703125" style="189" customWidth="1"/>
    <col min="9730" max="9984" width="11.5703125" style="189"/>
    <col min="9985" max="9985" width="113.5703125" style="189" customWidth="1"/>
    <col min="9986" max="10240" width="11.5703125" style="189"/>
    <col min="10241" max="10241" width="113.5703125" style="189" customWidth="1"/>
    <col min="10242" max="10496" width="11.5703125" style="189"/>
    <col min="10497" max="10497" width="113.5703125" style="189" customWidth="1"/>
    <col min="10498" max="10752" width="11.5703125" style="189"/>
    <col min="10753" max="10753" width="113.5703125" style="189" customWidth="1"/>
    <col min="10754" max="11008" width="11.5703125" style="189"/>
    <col min="11009" max="11009" width="113.5703125" style="189" customWidth="1"/>
    <col min="11010" max="11264" width="11.5703125" style="189"/>
    <col min="11265" max="11265" width="113.5703125" style="189" customWidth="1"/>
    <col min="11266" max="11520" width="11.5703125" style="189"/>
    <col min="11521" max="11521" width="113.5703125" style="189" customWidth="1"/>
    <col min="11522" max="11776" width="11.5703125" style="189"/>
    <col min="11777" max="11777" width="113.5703125" style="189" customWidth="1"/>
    <col min="11778" max="12032" width="11.5703125" style="189"/>
    <col min="12033" max="12033" width="113.5703125" style="189" customWidth="1"/>
    <col min="12034" max="12288" width="11.5703125" style="189"/>
    <col min="12289" max="12289" width="113.5703125" style="189" customWidth="1"/>
    <col min="12290" max="12544" width="11.5703125" style="189"/>
    <col min="12545" max="12545" width="113.5703125" style="189" customWidth="1"/>
    <col min="12546" max="12800" width="11.5703125" style="189"/>
    <col min="12801" max="12801" width="113.5703125" style="189" customWidth="1"/>
    <col min="12802" max="13056" width="11.5703125" style="189"/>
    <col min="13057" max="13057" width="113.5703125" style="189" customWidth="1"/>
    <col min="13058" max="13312" width="11.5703125" style="189"/>
    <col min="13313" max="13313" width="113.5703125" style="189" customWidth="1"/>
    <col min="13314" max="13568" width="11.5703125" style="189"/>
    <col min="13569" max="13569" width="113.5703125" style="189" customWidth="1"/>
    <col min="13570" max="13824" width="11.5703125" style="189"/>
    <col min="13825" max="13825" width="113.5703125" style="189" customWidth="1"/>
    <col min="13826" max="14080" width="11.5703125" style="189"/>
    <col min="14081" max="14081" width="113.5703125" style="189" customWidth="1"/>
    <col min="14082" max="14336" width="11.5703125" style="189"/>
    <col min="14337" max="14337" width="113.5703125" style="189" customWidth="1"/>
    <col min="14338" max="14592" width="11.5703125" style="189"/>
    <col min="14593" max="14593" width="113.5703125" style="189" customWidth="1"/>
    <col min="14594" max="14848" width="11.5703125" style="189"/>
    <col min="14849" max="14849" width="113.5703125" style="189" customWidth="1"/>
    <col min="14850" max="15104" width="11.5703125" style="189"/>
    <col min="15105" max="15105" width="113.5703125" style="189" customWidth="1"/>
    <col min="15106" max="15360" width="11.5703125" style="189"/>
    <col min="15361" max="15361" width="113.5703125" style="189" customWidth="1"/>
    <col min="15362" max="15616" width="11.5703125" style="189"/>
    <col min="15617" max="15617" width="113.5703125" style="189" customWidth="1"/>
    <col min="15618" max="15872" width="11.5703125" style="189"/>
    <col min="15873" max="15873" width="113.5703125" style="189" customWidth="1"/>
    <col min="15874" max="16128" width="11.5703125" style="189"/>
    <col min="16129" max="16129" width="113.5703125" style="189" customWidth="1"/>
    <col min="16130" max="16384" width="11.5703125" style="189"/>
  </cols>
  <sheetData>
    <row r="1" spans="1:1" ht="34.5" customHeight="1">
      <c r="A1" s="188" t="s">
        <v>39</v>
      </c>
    </row>
    <row r="2" spans="1:1" s="4" customFormat="1" ht="22.5" customHeight="1">
      <c r="A2" s="190" t="s">
        <v>409</v>
      </c>
    </row>
    <row r="3" spans="1:1" s="4" customFormat="1" ht="35.25" customHeight="1">
      <c r="A3" s="214" t="s">
        <v>363</v>
      </c>
    </row>
    <row r="4" spans="1:1" s="4" customFormat="1" ht="100.5" customHeight="1">
      <c r="A4" s="214" t="s">
        <v>367</v>
      </c>
    </row>
    <row r="5" spans="1:1" s="4" customFormat="1" ht="69" customHeight="1">
      <c r="A5" s="214" t="s">
        <v>364</v>
      </c>
    </row>
    <row r="6" spans="1:1" s="4" customFormat="1" ht="104.25" customHeight="1">
      <c r="A6" s="192" t="s">
        <v>393</v>
      </c>
    </row>
    <row r="7" spans="1:1" s="4" customFormat="1" ht="21" customHeight="1">
      <c r="A7" s="191" t="s">
        <v>365</v>
      </c>
    </row>
    <row r="8" spans="1:1" s="4" customFormat="1" ht="70.5" customHeight="1">
      <c r="A8" s="214" t="s">
        <v>366</v>
      </c>
    </row>
    <row r="9" spans="1:1" s="4" customFormat="1" ht="57" customHeight="1">
      <c r="A9" s="191" t="s">
        <v>408</v>
      </c>
    </row>
    <row r="10" spans="1:1" s="4" customFormat="1" ht="33" customHeight="1">
      <c r="A10" s="191" t="s">
        <v>394</v>
      </c>
    </row>
    <row r="11" spans="1:1" ht="75.75" customHeight="1">
      <c r="A11" s="191" t="s">
        <v>407</v>
      </c>
    </row>
  </sheetData>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35BA1-5E41-4C98-9637-57CF8F93B571}">
  <dimension ref="A2:IF56"/>
  <sheetViews>
    <sheetView showGridLines="0" tabSelected="1" topLeftCell="A13" zoomScaleNormal="100" zoomScaleSheetLayoutView="115" workbookViewId="0">
      <selection activeCell="H15" sqref="H15"/>
    </sheetView>
  </sheetViews>
  <sheetFormatPr defaultColWidth="9.140625" defaultRowHeight="15.75"/>
  <cols>
    <col min="1" max="1" width="11" style="279" customWidth="1"/>
    <col min="2" max="2" width="46.7109375" style="279" customWidth="1"/>
    <col min="3" max="3" width="20.7109375" style="294" customWidth="1"/>
    <col min="4" max="4" width="16.5703125" style="294" customWidth="1"/>
    <col min="5" max="5" width="18.28515625" style="294" customWidth="1"/>
    <col min="6" max="8" width="19.85546875" style="279" customWidth="1"/>
    <col min="9" max="9" width="21.42578125" style="279" customWidth="1"/>
    <col min="10" max="10" width="19.5703125" style="279" customWidth="1"/>
    <col min="11" max="240" width="11.7109375" style="279" customWidth="1"/>
    <col min="241" max="1027" width="11.7109375" style="280" customWidth="1"/>
    <col min="1028" max="16384" width="9.140625" style="280"/>
  </cols>
  <sheetData>
    <row r="2" spans="1:15">
      <c r="A2" s="418" t="s">
        <v>380</v>
      </c>
      <c r="B2" s="418"/>
      <c r="C2" s="418"/>
      <c r="D2" s="418"/>
      <c r="E2" s="418"/>
      <c r="F2" s="418"/>
      <c r="G2" s="418"/>
      <c r="H2" s="418"/>
      <c r="I2" s="418"/>
    </row>
    <row r="3" spans="1:15">
      <c r="A3" s="418"/>
      <c r="B3" s="418"/>
      <c r="C3" s="418"/>
      <c r="D3" s="418"/>
      <c r="E3" s="418"/>
      <c r="F3" s="418"/>
      <c r="G3" s="418"/>
      <c r="H3" s="418"/>
      <c r="I3" s="418"/>
    </row>
    <row r="4" spans="1:15">
      <c r="A4" s="418" t="s">
        <v>386</v>
      </c>
      <c r="B4" s="418"/>
      <c r="C4" s="418"/>
      <c r="D4" s="418"/>
      <c r="E4" s="418"/>
      <c r="F4" s="418"/>
      <c r="G4" s="418"/>
      <c r="H4" s="418"/>
      <c r="I4" s="418"/>
    </row>
    <row r="5" spans="1:15">
      <c r="A5" s="418"/>
      <c r="B5" s="418"/>
      <c r="C5" s="418"/>
      <c r="D5" s="418"/>
      <c r="E5" s="418"/>
      <c r="F5" s="418"/>
      <c r="G5" s="418"/>
      <c r="H5" s="418"/>
      <c r="I5" s="418"/>
    </row>
    <row r="6" spans="1:15">
      <c r="A6" s="281"/>
      <c r="B6" s="281"/>
      <c r="C6" s="281"/>
      <c r="D6" s="281"/>
      <c r="E6" s="281"/>
      <c r="F6" s="281"/>
      <c r="G6" s="281"/>
      <c r="H6" s="281"/>
      <c r="I6" s="281"/>
    </row>
    <row r="7" spans="1:15">
      <c r="A7" s="418" t="s">
        <v>381</v>
      </c>
      <c r="B7" s="418"/>
      <c r="C7" s="418"/>
      <c r="D7" s="418"/>
      <c r="E7" s="418"/>
      <c r="F7" s="418"/>
      <c r="G7" s="418"/>
      <c r="H7" s="418"/>
      <c r="I7" s="418"/>
    </row>
    <row r="8" spans="1:15">
      <c r="A8" s="418"/>
      <c r="B8" s="418"/>
      <c r="C8" s="418"/>
      <c r="D8" s="418"/>
      <c r="E8" s="418"/>
      <c r="F8" s="418"/>
      <c r="G8" s="418"/>
      <c r="H8" s="418"/>
      <c r="I8" s="418"/>
    </row>
    <row r="9" spans="1:15">
      <c r="A9" s="418"/>
      <c r="B9" s="418"/>
      <c r="C9" s="418"/>
      <c r="D9" s="418"/>
      <c r="E9" s="418"/>
      <c r="F9" s="418"/>
      <c r="G9" s="418"/>
      <c r="H9" s="418"/>
      <c r="I9" s="418"/>
    </row>
    <row r="10" spans="1:15" ht="35.25" customHeight="1">
      <c r="A10" s="418" t="s">
        <v>387</v>
      </c>
      <c r="B10" s="418"/>
      <c r="C10" s="418"/>
      <c r="D10" s="418"/>
      <c r="E10" s="418"/>
      <c r="F10" s="418"/>
      <c r="G10" s="418"/>
      <c r="H10" s="418"/>
      <c r="I10" s="418"/>
    </row>
    <row r="11" spans="1:15">
      <c r="A11" s="421"/>
      <c r="B11" s="421"/>
      <c r="C11" s="421"/>
      <c r="D11" s="421"/>
      <c r="E11" s="421"/>
      <c r="F11" s="421"/>
      <c r="G11" s="421"/>
      <c r="H11" s="421"/>
      <c r="I11" s="421"/>
    </row>
    <row r="12" spans="1:15" ht="36" customHeight="1">
      <c r="A12" s="418" t="s">
        <v>414</v>
      </c>
      <c r="B12" s="418"/>
      <c r="C12" s="418"/>
      <c r="D12" s="418"/>
      <c r="E12" s="418"/>
      <c r="F12" s="418"/>
      <c r="G12" s="418"/>
      <c r="H12" s="418"/>
      <c r="I12" s="418"/>
    </row>
    <row r="13" spans="1:15">
      <c r="A13" s="421"/>
      <c r="B13" s="421"/>
      <c r="C13" s="421"/>
      <c r="D13" s="421"/>
      <c r="E13" s="421"/>
      <c r="F13" s="421"/>
      <c r="G13" s="421"/>
      <c r="H13" s="421"/>
      <c r="I13" s="421"/>
    </row>
    <row r="14" spans="1:15" ht="28.5" customHeight="1">
      <c r="A14" s="422" t="s">
        <v>382</v>
      </c>
      <c r="B14" s="422"/>
      <c r="C14" s="422"/>
      <c r="D14" s="422"/>
      <c r="E14" s="423"/>
      <c r="F14" s="423"/>
      <c r="G14" s="423"/>
      <c r="H14" s="423"/>
      <c r="I14" s="422"/>
      <c r="J14" s="282"/>
      <c r="K14" s="282"/>
      <c r="L14" s="282"/>
      <c r="N14" s="420"/>
      <c r="O14" s="420"/>
    </row>
    <row r="15" spans="1:15" ht="55.5" customHeight="1">
      <c r="A15" s="283" t="s">
        <v>40</v>
      </c>
      <c r="B15" s="283" t="s">
        <v>45</v>
      </c>
      <c r="C15" s="283" t="s">
        <v>41</v>
      </c>
      <c r="D15" s="283" t="s">
        <v>389</v>
      </c>
      <c r="E15" s="305" t="s">
        <v>358</v>
      </c>
      <c r="F15" s="305" t="s">
        <v>42</v>
      </c>
      <c r="G15" s="304" t="s">
        <v>43</v>
      </c>
      <c r="H15" s="633" t="s">
        <v>411</v>
      </c>
      <c r="I15" s="284" t="s">
        <v>383</v>
      </c>
      <c r="J15" s="282"/>
      <c r="K15" s="282"/>
      <c r="L15" s="282"/>
      <c r="M15" s="285"/>
      <c r="N15" s="285"/>
      <c r="O15" s="285"/>
    </row>
    <row r="16" spans="1:15" ht="51" customHeight="1">
      <c r="A16" s="296">
        <v>1</v>
      </c>
      <c r="B16" s="306" t="s">
        <v>395</v>
      </c>
      <c r="C16" s="301" t="s">
        <v>55</v>
      </c>
      <c r="D16" s="301">
        <v>2</v>
      </c>
      <c r="E16" s="370">
        <f>'AUX ADM BILÍNGUE PVH'!I117</f>
        <v>8799.8467432950183</v>
      </c>
      <c r="F16" s="369">
        <f>E16*D16</f>
        <v>17599.693486590037</v>
      </c>
      <c r="G16" s="302">
        <f>F16*12</f>
        <v>211196.32183908042</v>
      </c>
      <c r="H16" s="382">
        <f>E16*60</f>
        <v>527990.80459770106</v>
      </c>
      <c r="I16" s="374">
        <f>D16*E16*60</f>
        <v>1055981.6091954021</v>
      </c>
      <c r="J16" s="282"/>
      <c r="K16" s="376"/>
      <c r="L16" s="282"/>
      <c r="M16" s="286"/>
      <c r="N16" s="287"/>
      <c r="O16" s="287"/>
    </row>
    <row r="17" spans="1:15" ht="39" customHeight="1">
      <c r="A17" s="297">
        <v>2</v>
      </c>
      <c r="B17" s="362" t="s">
        <v>396</v>
      </c>
      <c r="C17" s="288" t="s">
        <v>55</v>
      </c>
      <c r="D17" s="288">
        <v>16</v>
      </c>
      <c r="E17" s="371">
        <f>'T. SEC. C VT E PER PVH E JPN'!I117</f>
        <v>6215.4789272030657</v>
      </c>
      <c r="F17" s="369">
        <f t="shared" ref="F17:F19" si="0">E17*D17</f>
        <v>99447.662835249052</v>
      </c>
      <c r="G17" s="302">
        <f t="shared" ref="G17:G19" si="1">F17*12</f>
        <v>1193371.9540229887</v>
      </c>
      <c r="H17" s="382">
        <f t="shared" ref="H17:H19" si="2">E17*60</f>
        <v>372928.73563218396</v>
      </c>
      <c r="I17" s="374">
        <f t="shared" ref="I17:I19" si="3">D17*E17*60</f>
        <v>5966859.7701149434</v>
      </c>
      <c r="J17" s="282"/>
      <c r="K17" s="376"/>
      <c r="L17" s="282"/>
      <c r="M17" s="286"/>
      <c r="N17" s="287"/>
      <c r="O17" s="287"/>
    </row>
    <row r="18" spans="1:15" ht="43.5" customHeight="1">
      <c r="A18" s="297">
        <v>3</v>
      </c>
      <c r="B18" s="307" t="s">
        <v>397</v>
      </c>
      <c r="C18" s="292" t="s">
        <v>56</v>
      </c>
      <c r="D18" s="292">
        <v>4</v>
      </c>
      <c r="E18" s="372">
        <f>'T. SEC. C VT E PER PVH E JPN'!K117</f>
        <v>6238.4674329501922</v>
      </c>
      <c r="F18" s="369">
        <f t="shared" si="0"/>
        <v>24953.869731800769</v>
      </c>
      <c r="G18" s="302">
        <f t="shared" si="1"/>
        <v>299446.4367816092</v>
      </c>
      <c r="H18" s="382">
        <f t="shared" si="2"/>
        <v>374308.04597701156</v>
      </c>
      <c r="I18" s="374">
        <f t="shared" si="3"/>
        <v>1497232.1839080462</v>
      </c>
      <c r="J18" s="282"/>
      <c r="K18" s="376"/>
      <c r="L18" s="282"/>
      <c r="M18" s="286"/>
      <c r="N18" s="287"/>
      <c r="O18" s="287"/>
    </row>
    <row r="19" spans="1:15" ht="53.25" customHeight="1">
      <c r="A19" s="295">
        <v>4</v>
      </c>
      <c r="B19" s="298" t="s">
        <v>398</v>
      </c>
      <c r="C19" s="363" t="s">
        <v>388</v>
      </c>
      <c r="D19" s="303">
        <v>7</v>
      </c>
      <c r="E19" s="373">
        <f>'T. SEC. SEM VT C PER GMI E VLA'!I117</f>
        <v>6294.0558292282431</v>
      </c>
      <c r="F19" s="369">
        <f t="shared" si="0"/>
        <v>44058.3908045977</v>
      </c>
      <c r="G19" s="302">
        <f t="shared" si="1"/>
        <v>528700.68965517241</v>
      </c>
      <c r="H19" s="383">
        <f t="shared" si="2"/>
        <v>377643.34975369461</v>
      </c>
      <c r="I19" s="377">
        <f t="shared" si="3"/>
        <v>2643503.4482758623</v>
      </c>
      <c r="J19" s="282"/>
      <c r="K19" s="376"/>
      <c r="L19" s="289"/>
      <c r="M19" s="290"/>
      <c r="N19" s="291"/>
      <c r="O19" s="291"/>
    </row>
    <row r="20" spans="1:15" ht="30.6" customHeight="1">
      <c r="A20" s="424" t="s">
        <v>362</v>
      </c>
      <c r="B20" s="425"/>
      <c r="C20" s="425"/>
      <c r="D20" s="425"/>
      <c r="E20" s="426"/>
      <c r="F20" s="299">
        <f>SUM(F16:F19)</f>
        <v>186059.61685823757</v>
      </c>
      <c r="G20" s="300">
        <f>SUM(G16:G19)</f>
        <v>2232715.4022988509</v>
      </c>
      <c r="H20" s="378" t="s">
        <v>334</v>
      </c>
      <c r="I20" s="379">
        <f>SUM(I16:I19)</f>
        <v>11163577.011494255</v>
      </c>
      <c r="J20" s="375"/>
      <c r="K20" s="376"/>
      <c r="L20" s="293"/>
    </row>
    <row r="21" spans="1:15">
      <c r="A21" s="419"/>
      <c r="B21" s="419"/>
      <c r="C21" s="419"/>
      <c r="D21" s="419"/>
      <c r="E21" s="419"/>
      <c r="F21" s="419"/>
      <c r="G21" s="419"/>
      <c r="H21" s="419"/>
      <c r="I21" s="419"/>
      <c r="J21" s="280"/>
      <c r="K21" s="280"/>
      <c r="L21" s="280"/>
    </row>
    <row r="22" spans="1:15" ht="30.75" customHeight="1">
      <c r="A22" s="418" t="s">
        <v>399</v>
      </c>
      <c r="B22" s="418"/>
      <c r="C22" s="418"/>
      <c r="D22" s="418"/>
      <c r="E22" s="418"/>
      <c r="F22" s="418"/>
      <c r="G22" s="418"/>
      <c r="H22" s="418"/>
      <c r="I22" s="418"/>
      <c r="J22" s="280"/>
      <c r="K22" s="280"/>
      <c r="L22" s="280"/>
    </row>
    <row r="23" spans="1:15" ht="30.75" customHeight="1">
      <c r="A23" s="418" t="s">
        <v>401</v>
      </c>
      <c r="B23" s="418"/>
      <c r="C23" s="418"/>
      <c r="D23" s="418"/>
      <c r="E23" s="418"/>
      <c r="F23" s="418"/>
      <c r="G23" s="418"/>
      <c r="H23" s="418"/>
      <c r="I23" s="418"/>
      <c r="J23" s="280"/>
      <c r="K23" s="280"/>
      <c r="L23" s="280"/>
    </row>
    <row r="24" spans="1:15" ht="26.25" customHeight="1">
      <c r="A24" s="418" t="s">
        <v>400</v>
      </c>
      <c r="B24" s="418"/>
      <c r="C24" s="418"/>
      <c r="D24" s="418"/>
      <c r="E24" s="418"/>
      <c r="F24" s="418"/>
      <c r="G24" s="418"/>
      <c r="H24" s="418"/>
      <c r="I24" s="418"/>
      <c r="J24" s="280"/>
      <c r="K24" s="280"/>
      <c r="L24" s="280"/>
    </row>
    <row r="25" spans="1:15" ht="24" customHeight="1">
      <c r="A25" s="418" t="s">
        <v>402</v>
      </c>
      <c r="B25" s="418"/>
      <c r="C25" s="418"/>
      <c r="D25" s="418"/>
      <c r="E25" s="418"/>
      <c r="F25" s="418"/>
      <c r="G25" s="418"/>
      <c r="H25" s="418"/>
      <c r="I25" s="418"/>
      <c r="J25" s="280"/>
      <c r="K25" s="280"/>
      <c r="L25" s="280"/>
    </row>
    <row r="26" spans="1:15" ht="24.75" customHeight="1">
      <c r="A26" s="418" t="s">
        <v>410</v>
      </c>
      <c r="B26" s="418"/>
      <c r="C26" s="418"/>
      <c r="D26" s="418"/>
      <c r="E26" s="418"/>
      <c r="F26" s="418"/>
      <c r="G26" s="418"/>
      <c r="H26" s="418"/>
      <c r="I26" s="418"/>
      <c r="J26" s="280"/>
      <c r="K26" s="280"/>
      <c r="L26" s="280"/>
    </row>
    <row r="27" spans="1:15" ht="25.5" customHeight="1">
      <c r="A27" s="418" t="s">
        <v>403</v>
      </c>
      <c r="B27" s="418"/>
      <c r="C27" s="418"/>
      <c r="D27" s="418"/>
      <c r="E27" s="418"/>
      <c r="F27" s="418"/>
      <c r="G27" s="418"/>
      <c r="H27" s="418"/>
      <c r="I27" s="418"/>
      <c r="J27" s="280"/>
      <c r="K27" s="280"/>
      <c r="L27" s="280"/>
    </row>
    <row r="28" spans="1:15" ht="22.5" customHeight="1">
      <c r="A28" s="418" t="s">
        <v>404</v>
      </c>
      <c r="B28" s="418"/>
      <c r="C28" s="418"/>
      <c r="D28" s="418"/>
      <c r="E28" s="418"/>
      <c r="F28" s="418"/>
      <c r="G28" s="418"/>
      <c r="H28" s="418"/>
      <c r="I28" s="418"/>
      <c r="J28" s="280"/>
      <c r="K28" s="280"/>
      <c r="L28" s="280"/>
    </row>
    <row r="29" spans="1:15" ht="21.75" customHeight="1">
      <c r="A29" s="427" t="s">
        <v>405</v>
      </c>
      <c r="B29" s="427"/>
      <c r="C29" s="427"/>
      <c r="D29" s="427"/>
      <c r="E29" s="427"/>
      <c r="F29" s="427"/>
      <c r="G29" s="427"/>
      <c r="H29" s="427"/>
      <c r="I29" s="427"/>
    </row>
    <row r="30" spans="1:15" ht="31.5" customHeight="1">
      <c r="A30" s="427" t="s">
        <v>406</v>
      </c>
      <c r="B30" s="427"/>
      <c r="C30" s="427"/>
      <c r="D30" s="427"/>
      <c r="E30" s="427"/>
      <c r="F30" s="427"/>
      <c r="G30" s="427"/>
      <c r="H30" s="427"/>
      <c r="I30" s="427"/>
    </row>
    <row r="32" spans="1:15">
      <c r="A32" s="428" t="s">
        <v>384</v>
      </c>
      <c r="B32" s="428"/>
      <c r="C32" s="428"/>
      <c r="D32" s="428"/>
      <c r="E32" s="428"/>
      <c r="F32" s="428"/>
      <c r="G32" s="428"/>
      <c r="H32" s="428"/>
      <c r="I32" s="428"/>
    </row>
    <row r="36" spans="1:9" ht="57" customHeight="1">
      <c r="A36" s="420" t="s">
        <v>385</v>
      </c>
      <c r="B36" s="420"/>
      <c r="C36" s="420"/>
      <c r="D36" s="420"/>
      <c r="E36" s="420"/>
      <c r="F36" s="420"/>
      <c r="G36" s="420"/>
      <c r="H36" s="420"/>
      <c r="I36" s="420"/>
    </row>
    <row r="55" ht="12.75" customHeight="1"/>
    <row r="56" ht="12.75" customHeight="1"/>
  </sheetData>
  <mergeCells count="26">
    <mergeCell ref="A28:I28"/>
    <mergeCell ref="A29:I29"/>
    <mergeCell ref="A30:I30"/>
    <mergeCell ref="A32:I32"/>
    <mergeCell ref="A36:I36"/>
    <mergeCell ref="A26:I26"/>
    <mergeCell ref="A27:I27"/>
    <mergeCell ref="A21:I21"/>
    <mergeCell ref="N14:O14"/>
    <mergeCell ref="A9:I9"/>
    <mergeCell ref="A10:I10"/>
    <mergeCell ref="A11:I11"/>
    <mergeCell ref="A12:I12"/>
    <mergeCell ref="A13:I13"/>
    <mergeCell ref="A14:I14"/>
    <mergeCell ref="A20:E20"/>
    <mergeCell ref="A22:I22"/>
    <mergeCell ref="A23:I23"/>
    <mergeCell ref="A24:I24"/>
    <mergeCell ref="A25:I25"/>
    <mergeCell ref="A8:I8"/>
    <mergeCell ref="A2:I2"/>
    <mergeCell ref="A3:I3"/>
    <mergeCell ref="A4:I4"/>
    <mergeCell ref="A5:I5"/>
    <mergeCell ref="A7:I7"/>
  </mergeCells>
  <pageMargins left="0.511811024" right="0.511811024" top="0.78740157499999996" bottom="0.78740157499999996" header="0.31496062000000002" footer="0.31496062000000002"/>
  <pageSetup paperSize="9" scale="48" orientation="portrait" r:id="rId1"/>
  <colBreaks count="1" manualBreakCount="1">
    <brk id="9"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11506-4BD0-425E-BDEF-CA06F5510E2A}">
  <sheetPr>
    <tabColor theme="5" tint="0.59999389629810485"/>
  </sheetPr>
  <dimension ref="A1:ALT118"/>
  <sheetViews>
    <sheetView showGridLines="0" topLeftCell="A112" zoomScale="130" zoomScaleNormal="130" workbookViewId="0">
      <selection activeCell="I118" sqref="I118"/>
    </sheetView>
  </sheetViews>
  <sheetFormatPr defaultColWidth="9.140625" defaultRowHeight="15" customHeight="1"/>
  <cols>
    <col min="1" max="1" width="3.140625" style="180" bestFit="1" customWidth="1"/>
    <col min="2" max="3" width="11.42578125" style="180" customWidth="1"/>
    <col min="4" max="4" width="13.7109375" style="180" customWidth="1"/>
    <col min="5" max="5" width="16.85546875" style="180" customWidth="1"/>
    <col min="6" max="6" width="11.28515625" style="180" customWidth="1"/>
    <col min="7" max="7" width="12.140625" style="180" customWidth="1"/>
    <col min="8" max="8" width="7.140625" style="184" bestFit="1" customWidth="1"/>
    <col min="9" max="9" width="16.85546875" style="182" customWidth="1"/>
    <col min="10" max="1008" width="11.42578125" style="180" customWidth="1"/>
    <col min="1009" max="1009" width="9.140625" style="181" customWidth="1"/>
    <col min="1010" max="16384" width="9.140625" style="181"/>
  </cols>
  <sheetData>
    <row r="1" spans="1:9" s="180" customFormat="1" ht="34.5" customHeight="1">
      <c r="A1" s="432" t="s">
        <v>58</v>
      </c>
      <c r="B1" s="433"/>
      <c r="C1" s="433"/>
      <c r="D1" s="433"/>
      <c r="E1" s="433"/>
      <c r="F1" s="433"/>
      <c r="G1" s="433"/>
      <c r="H1" s="433"/>
      <c r="I1" s="308" t="s">
        <v>391</v>
      </c>
    </row>
    <row r="2" spans="1:9" s="180" customFormat="1" ht="21" customHeight="1">
      <c r="A2" s="434"/>
      <c r="B2" s="435"/>
      <c r="C2" s="435"/>
      <c r="D2" s="435"/>
      <c r="E2" s="435"/>
      <c r="F2" s="435"/>
      <c r="G2" s="435"/>
      <c r="H2" s="435"/>
      <c r="I2" s="368" t="s">
        <v>341</v>
      </c>
    </row>
    <row r="3" spans="1:9" s="180" customFormat="1" ht="20.100000000000001" customHeight="1">
      <c r="A3" s="436" t="s">
        <v>59</v>
      </c>
      <c r="B3" s="436"/>
      <c r="C3" s="436"/>
      <c r="D3" s="436"/>
      <c r="E3" s="436"/>
      <c r="F3" s="436"/>
      <c r="G3" s="436"/>
      <c r="H3" s="436"/>
      <c r="I3" s="437"/>
    </row>
    <row r="4" spans="1:9" s="180" customFormat="1" ht="20.100000000000001" customHeight="1">
      <c r="A4" s="250" t="s">
        <v>60</v>
      </c>
      <c r="B4" s="438" t="s">
        <v>61</v>
      </c>
      <c r="C4" s="438"/>
      <c r="D4" s="438"/>
      <c r="E4" s="438"/>
      <c r="F4" s="438"/>
      <c r="G4" s="438"/>
      <c r="H4" s="438"/>
      <c r="I4" s="251"/>
    </row>
    <row r="5" spans="1:9" s="180" customFormat="1" ht="20.100000000000001" customHeight="1">
      <c r="A5" s="252" t="s">
        <v>62</v>
      </c>
      <c r="B5" s="439" t="s">
        <v>63</v>
      </c>
      <c r="C5" s="439"/>
      <c r="D5" s="439"/>
      <c r="E5" s="439"/>
      <c r="F5" s="439"/>
      <c r="G5" s="439"/>
      <c r="H5" s="439"/>
      <c r="I5" s="253" t="s">
        <v>64</v>
      </c>
    </row>
    <row r="6" spans="1:9" s="180" customFormat="1" ht="20.100000000000001" customHeight="1">
      <c r="A6" s="252" t="s">
        <v>65</v>
      </c>
      <c r="B6" s="439" t="s">
        <v>66</v>
      </c>
      <c r="C6" s="439"/>
      <c r="D6" s="439"/>
      <c r="E6" s="439"/>
      <c r="F6" s="439"/>
      <c r="G6" s="439"/>
      <c r="H6" s="439"/>
      <c r="I6" s="253"/>
    </row>
    <row r="7" spans="1:9" s="180" customFormat="1" ht="20.100000000000001" customHeight="1">
      <c r="A7" s="309" t="s">
        <v>67</v>
      </c>
      <c r="B7" s="442" t="s">
        <v>68</v>
      </c>
      <c r="C7" s="442"/>
      <c r="D7" s="442"/>
      <c r="E7" s="442"/>
      <c r="F7" s="442"/>
      <c r="G7" s="442"/>
      <c r="H7" s="442"/>
      <c r="I7" s="310" t="s">
        <v>69</v>
      </c>
    </row>
    <row r="8" spans="1:9" s="180" customFormat="1" ht="27" customHeight="1">
      <c r="A8" s="440" t="s">
        <v>70</v>
      </c>
      <c r="B8" s="440"/>
      <c r="C8" s="440"/>
      <c r="D8" s="440"/>
      <c r="E8" s="440"/>
      <c r="F8" s="440"/>
      <c r="G8" s="440"/>
      <c r="H8" s="440"/>
      <c r="I8" s="440"/>
    </row>
    <row r="9" spans="1:9" s="180" customFormat="1" ht="57" customHeight="1">
      <c r="A9" s="441" t="s">
        <v>71</v>
      </c>
      <c r="B9" s="441"/>
      <c r="C9" s="441"/>
      <c r="D9" s="441"/>
      <c r="E9" s="441"/>
      <c r="F9" s="441"/>
      <c r="G9" s="443" t="s">
        <v>72</v>
      </c>
      <c r="H9" s="443"/>
      <c r="I9" s="332" t="s">
        <v>73</v>
      </c>
    </row>
    <row r="10" spans="1:9" s="180" customFormat="1" ht="20.100000000000001" customHeight="1">
      <c r="A10" s="440" t="s">
        <v>348</v>
      </c>
      <c r="B10" s="440"/>
      <c r="C10" s="440"/>
      <c r="D10" s="440"/>
      <c r="E10" s="440"/>
      <c r="F10" s="440"/>
      <c r="G10" s="440" t="s">
        <v>54</v>
      </c>
      <c r="H10" s="440"/>
      <c r="I10" s="255">
        <v>2</v>
      </c>
    </row>
    <row r="11" spans="1:9" s="180" customFormat="1" ht="20.100000000000001" customHeight="1">
      <c r="A11" s="441" t="s">
        <v>74</v>
      </c>
      <c r="B11" s="441"/>
      <c r="C11" s="441"/>
      <c r="D11" s="441"/>
      <c r="E11" s="441"/>
      <c r="F11" s="441"/>
      <c r="G11" s="441"/>
      <c r="H11" s="441"/>
      <c r="I11" s="441"/>
    </row>
    <row r="12" spans="1:9" s="180" customFormat="1" ht="20.100000000000001" customHeight="1">
      <c r="A12" s="215">
        <v>1</v>
      </c>
      <c r="B12" s="431" t="s">
        <v>75</v>
      </c>
      <c r="C12" s="431"/>
      <c r="D12" s="431"/>
      <c r="E12" s="431"/>
      <c r="F12" s="431"/>
      <c r="G12" s="431"/>
      <c r="H12" s="431"/>
      <c r="I12" s="311" t="s">
        <v>347</v>
      </c>
    </row>
    <row r="13" spans="1:9" s="180" customFormat="1" ht="20.100000000000001" customHeight="1">
      <c r="A13" s="215">
        <v>2</v>
      </c>
      <c r="B13" s="431" t="s">
        <v>76</v>
      </c>
      <c r="C13" s="431"/>
      <c r="D13" s="431"/>
      <c r="E13" s="431"/>
      <c r="F13" s="431"/>
      <c r="G13" s="431"/>
      <c r="H13" s="431"/>
      <c r="I13" s="312" t="s">
        <v>349</v>
      </c>
    </row>
    <row r="14" spans="1:9" s="180" customFormat="1" ht="20.100000000000001" customHeight="1">
      <c r="A14" s="215">
        <v>3</v>
      </c>
      <c r="B14" s="431" t="s">
        <v>77</v>
      </c>
      <c r="C14" s="431"/>
      <c r="D14" s="431"/>
      <c r="E14" s="431"/>
      <c r="F14" s="431"/>
      <c r="G14" s="431"/>
      <c r="H14" s="431"/>
      <c r="I14" s="313">
        <v>3455.96</v>
      </c>
    </row>
    <row r="15" spans="1:9" s="180" customFormat="1" ht="20.100000000000001" customHeight="1">
      <c r="A15" s="215">
        <v>4</v>
      </c>
      <c r="B15" s="431" t="s">
        <v>78</v>
      </c>
      <c r="C15" s="431"/>
      <c r="D15" s="431"/>
      <c r="E15" s="431"/>
      <c r="F15" s="431"/>
      <c r="G15" s="431"/>
      <c r="H15" s="431"/>
      <c r="I15" s="314" t="s">
        <v>350</v>
      </c>
    </row>
    <row r="16" spans="1:9" s="180" customFormat="1" ht="20.100000000000001" customHeight="1">
      <c r="A16" s="215">
        <v>5</v>
      </c>
      <c r="B16" s="431" t="s">
        <v>79</v>
      </c>
      <c r="C16" s="431"/>
      <c r="D16" s="431"/>
      <c r="E16" s="431"/>
      <c r="F16" s="431"/>
      <c r="G16" s="431"/>
      <c r="H16" s="431"/>
      <c r="I16" s="314">
        <v>44927</v>
      </c>
    </row>
    <row r="17" spans="1:9" s="180" customFormat="1" ht="20.100000000000001" customHeight="1">
      <c r="A17" s="215">
        <v>6</v>
      </c>
      <c r="B17" s="431" t="s">
        <v>80</v>
      </c>
      <c r="C17" s="431"/>
      <c r="D17" s="431"/>
      <c r="E17" s="431"/>
      <c r="F17" s="431"/>
      <c r="G17" s="431"/>
      <c r="H17" s="431"/>
      <c r="I17" s="312">
        <v>1320</v>
      </c>
    </row>
    <row r="18" spans="1:9" s="180" customFormat="1" ht="20.100000000000001" customHeight="1">
      <c r="A18" s="215">
        <v>7</v>
      </c>
      <c r="B18" s="431" t="s">
        <v>81</v>
      </c>
      <c r="C18" s="431"/>
      <c r="D18" s="431"/>
      <c r="E18" s="431"/>
      <c r="F18" s="431"/>
      <c r="G18" s="431"/>
      <c r="H18" s="431"/>
      <c r="I18" s="315">
        <v>21</v>
      </c>
    </row>
    <row r="19" spans="1:9" s="180" customFormat="1" ht="19.899999999999999" customHeight="1">
      <c r="A19" s="444"/>
      <c r="B19" s="445"/>
      <c r="C19" s="445"/>
      <c r="D19" s="445"/>
      <c r="E19" s="445"/>
      <c r="F19" s="445"/>
      <c r="G19" s="445"/>
      <c r="H19" s="445"/>
      <c r="I19" s="445"/>
    </row>
    <row r="20" spans="1:9" s="180" customFormat="1" ht="25.9" customHeight="1">
      <c r="A20" s="440" t="s">
        <v>82</v>
      </c>
      <c r="B20" s="440"/>
      <c r="C20" s="440"/>
      <c r="D20" s="440"/>
      <c r="E20" s="440"/>
      <c r="F20" s="440"/>
      <c r="G20" s="440"/>
      <c r="H20" s="440"/>
      <c r="I20" s="316" t="s">
        <v>341</v>
      </c>
    </row>
    <row r="21" spans="1:9" s="180" customFormat="1" ht="20.100000000000001" customHeight="1">
      <c r="A21" s="446" t="s">
        <v>83</v>
      </c>
      <c r="B21" s="446"/>
      <c r="C21" s="446"/>
      <c r="D21" s="446"/>
      <c r="E21" s="446"/>
      <c r="F21" s="446"/>
      <c r="G21" s="446"/>
      <c r="H21" s="446"/>
      <c r="I21" s="446"/>
    </row>
    <row r="22" spans="1:9" s="180" customFormat="1" ht="19.149999999999999" customHeight="1">
      <c r="A22" s="216">
        <v>1</v>
      </c>
      <c r="B22" s="446" t="s">
        <v>84</v>
      </c>
      <c r="C22" s="446"/>
      <c r="D22" s="446"/>
      <c r="E22" s="446"/>
      <c r="F22" s="446"/>
      <c r="G22" s="446"/>
      <c r="H22" s="217" t="s">
        <v>85</v>
      </c>
      <c r="I22" s="217" t="s">
        <v>86</v>
      </c>
    </row>
    <row r="23" spans="1:9" s="180" customFormat="1" ht="20.45" customHeight="1">
      <c r="A23" s="215" t="s">
        <v>60</v>
      </c>
      <c r="B23" s="447" t="s">
        <v>368</v>
      </c>
      <c r="C23" s="447"/>
      <c r="D23" s="447"/>
      <c r="E23" s="447"/>
      <c r="F23" s="447"/>
      <c r="G23" s="447"/>
      <c r="H23" s="447"/>
      <c r="I23" s="317">
        <f>I14</f>
        <v>3455.96</v>
      </c>
    </row>
    <row r="24" spans="1:9" s="180" customFormat="1" ht="20.45" customHeight="1">
      <c r="A24" s="215" t="s">
        <v>62</v>
      </c>
      <c r="B24" s="448" t="s">
        <v>87</v>
      </c>
      <c r="C24" s="448"/>
      <c r="D24" s="448"/>
      <c r="E24" s="448"/>
      <c r="F24" s="448"/>
      <c r="G24" s="448"/>
      <c r="H24" s="218">
        <v>0.3</v>
      </c>
      <c r="I24" s="318">
        <f>TRUNC(I23*H24,2)</f>
        <v>1036.78</v>
      </c>
    </row>
    <row r="25" spans="1:9" s="180" customFormat="1" ht="20.100000000000001" customHeight="1">
      <c r="A25" s="215" t="s">
        <v>65</v>
      </c>
      <c r="B25" s="448" t="s">
        <v>88</v>
      </c>
      <c r="C25" s="448"/>
      <c r="D25" s="448"/>
      <c r="E25" s="448"/>
      <c r="F25" s="448"/>
      <c r="G25" s="448"/>
      <c r="H25" s="218"/>
      <c r="I25" s="318"/>
    </row>
    <row r="26" spans="1:9" s="180" customFormat="1" ht="20.100000000000001" customHeight="1">
      <c r="A26" s="449" t="s">
        <v>89</v>
      </c>
      <c r="B26" s="449"/>
      <c r="C26" s="449"/>
      <c r="D26" s="449"/>
      <c r="E26" s="449"/>
      <c r="F26" s="449"/>
      <c r="G26" s="449"/>
      <c r="H26" s="449"/>
      <c r="I26" s="219">
        <f>TRUNC(SUM(I23:I25),2)</f>
        <v>4492.74</v>
      </c>
    </row>
    <row r="27" spans="1:9" s="180" customFormat="1" ht="20.100000000000001" customHeight="1">
      <c r="A27" s="450" t="s">
        <v>90</v>
      </c>
      <c r="B27" s="450"/>
      <c r="C27" s="450"/>
      <c r="D27" s="450"/>
      <c r="E27" s="450"/>
      <c r="F27" s="450"/>
      <c r="G27" s="450"/>
      <c r="H27" s="450"/>
      <c r="I27" s="450"/>
    </row>
    <row r="28" spans="1:9" s="180" customFormat="1" ht="25.15" customHeight="1">
      <c r="A28" s="450" t="s">
        <v>91</v>
      </c>
      <c r="B28" s="450"/>
      <c r="C28" s="450"/>
      <c r="D28" s="450"/>
      <c r="E28" s="450"/>
      <c r="F28" s="450"/>
      <c r="G28" s="450"/>
      <c r="H28" s="450"/>
      <c r="I28" s="450"/>
    </row>
    <row r="29" spans="1:9" s="180" customFormat="1" ht="21" customHeight="1">
      <c r="A29" s="220" t="s">
        <v>92</v>
      </c>
      <c r="B29" s="451" t="s">
        <v>93</v>
      </c>
      <c r="C29" s="451"/>
      <c r="D29" s="451"/>
      <c r="E29" s="451"/>
      <c r="F29" s="451"/>
      <c r="G29" s="451"/>
      <c r="H29" s="221" t="s">
        <v>85</v>
      </c>
      <c r="I29" s="217" t="s">
        <v>86</v>
      </c>
    </row>
    <row r="30" spans="1:9" s="180" customFormat="1" ht="18" customHeight="1">
      <c r="A30" s="215" t="s">
        <v>60</v>
      </c>
      <c r="B30" s="447" t="s">
        <v>369</v>
      </c>
      <c r="C30" s="447"/>
      <c r="D30" s="447"/>
      <c r="E30" s="447"/>
      <c r="F30" s="447"/>
      <c r="G30" s="447"/>
      <c r="H30" s="222">
        <f>1/12</f>
        <v>8.3333333333333329E-2</v>
      </c>
      <c r="I30" s="319">
        <f>TRUNC($I$26*H30,2)</f>
        <v>374.39</v>
      </c>
    </row>
    <row r="31" spans="1:9" ht="37.5" customHeight="1">
      <c r="A31" s="215" t="s">
        <v>62</v>
      </c>
      <c r="B31" s="452" t="s">
        <v>370</v>
      </c>
      <c r="C31" s="453"/>
      <c r="D31" s="453"/>
      <c r="E31" s="453"/>
      <c r="F31" s="453"/>
      <c r="G31" s="454"/>
      <c r="H31" s="223">
        <v>0.1118</v>
      </c>
      <c r="I31" s="319">
        <f>TRUNC(H31*I26,2)</f>
        <v>502.28</v>
      </c>
    </row>
    <row r="32" spans="1:9" ht="25.15" customHeight="1">
      <c r="A32" s="455" t="s">
        <v>94</v>
      </c>
      <c r="B32" s="455"/>
      <c r="C32" s="455"/>
      <c r="D32" s="455"/>
      <c r="E32" s="455"/>
      <c r="F32" s="455"/>
      <c r="G32" s="455"/>
      <c r="H32" s="224">
        <f t="shared" ref="H32:I32" si="0">SUM(H30:H31)</f>
        <v>0.19513333333333333</v>
      </c>
      <c r="I32" s="225">
        <f t="shared" si="0"/>
        <v>876.67</v>
      </c>
    </row>
    <row r="33" spans="1:197" ht="25.15" customHeight="1">
      <c r="A33" s="456" t="s">
        <v>95</v>
      </c>
      <c r="B33" s="456"/>
      <c r="C33" s="456"/>
      <c r="D33" s="456"/>
      <c r="E33" s="456"/>
      <c r="F33" s="456"/>
      <c r="G33" s="457" t="s">
        <v>96</v>
      </c>
      <c r="H33" s="457"/>
      <c r="I33" s="333">
        <f>I26</f>
        <v>4492.74</v>
      </c>
    </row>
    <row r="34" spans="1:197" ht="25.15" customHeight="1">
      <c r="A34" s="456"/>
      <c r="B34" s="456"/>
      <c r="C34" s="456"/>
      <c r="D34" s="456"/>
      <c r="E34" s="456"/>
      <c r="F34" s="456"/>
      <c r="G34" s="457" t="s">
        <v>97</v>
      </c>
      <c r="H34" s="457"/>
      <c r="I34" s="333">
        <f>I32</f>
        <v>876.67</v>
      </c>
    </row>
    <row r="35" spans="1:197" ht="25.15" customHeight="1">
      <c r="A35" s="456"/>
      <c r="B35" s="456"/>
      <c r="C35" s="456"/>
      <c r="D35" s="456"/>
      <c r="E35" s="456"/>
      <c r="F35" s="456"/>
      <c r="G35" s="457" t="s">
        <v>94</v>
      </c>
      <c r="H35" s="457"/>
      <c r="I35" s="333">
        <f>SUM(I33:I34)</f>
        <v>5369.41</v>
      </c>
    </row>
    <row r="36" spans="1:197" ht="19.5" customHeight="1">
      <c r="A36" s="458" t="s">
        <v>98</v>
      </c>
      <c r="B36" s="458"/>
      <c r="C36" s="458"/>
      <c r="D36" s="458"/>
      <c r="E36" s="458"/>
      <c r="F36" s="458"/>
      <c r="G36" s="458"/>
      <c r="H36" s="458"/>
      <c r="I36" s="458"/>
    </row>
    <row r="37" spans="1:197" ht="20.100000000000001" customHeight="1">
      <c r="A37" s="216" t="s">
        <v>99</v>
      </c>
      <c r="B37" s="459" t="s">
        <v>100</v>
      </c>
      <c r="C37" s="459"/>
      <c r="D37" s="459"/>
      <c r="E37" s="459"/>
      <c r="F37" s="459"/>
      <c r="G37" s="459"/>
      <c r="H37" s="217" t="s">
        <v>85</v>
      </c>
      <c r="I37" s="217" t="s">
        <v>86</v>
      </c>
    </row>
    <row r="38" spans="1:197" ht="20.100000000000001" customHeight="1">
      <c r="A38" s="215" t="s">
        <v>60</v>
      </c>
      <c r="B38" s="431" t="s">
        <v>101</v>
      </c>
      <c r="C38" s="431"/>
      <c r="D38" s="431"/>
      <c r="E38" s="431"/>
      <c r="F38" s="431"/>
      <c r="G38" s="431"/>
      <c r="H38" s="320">
        <v>0.2</v>
      </c>
      <c r="I38" s="319">
        <f>TRUNC($I$35*H38,2)</f>
        <v>1073.8800000000001</v>
      </c>
    </row>
    <row r="39" spans="1:197" ht="22.15" customHeight="1">
      <c r="A39" s="215" t="s">
        <v>62</v>
      </c>
      <c r="B39" s="431" t="s">
        <v>102</v>
      </c>
      <c r="C39" s="431"/>
      <c r="D39" s="431"/>
      <c r="E39" s="431"/>
      <c r="F39" s="431"/>
      <c r="G39" s="431"/>
      <c r="H39" s="321">
        <v>2.5000000000000001E-2</v>
      </c>
      <c r="I39" s="319">
        <f t="shared" ref="I39:I45" si="1">TRUNC($I$35*H39,2)</f>
        <v>134.22999999999999</v>
      </c>
    </row>
    <row r="40" spans="1:197" ht="21.75" customHeight="1">
      <c r="A40" s="215" t="s">
        <v>65</v>
      </c>
      <c r="B40" s="431" t="s">
        <v>371</v>
      </c>
      <c r="C40" s="431"/>
      <c r="D40" s="431"/>
      <c r="E40" s="431"/>
      <c r="F40" s="431"/>
      <c r="G40" s="431"/>
      <c r="H40" s="320">
        <v>0</v>
      </c>
      <c r="I40" s="319">
        <f t="shared" si="1"/>
        <v>0</v>
      </c>
    </row>
    <row r="41" spans="1:197" ht="20.100000000000001" customHeight="1">
      <c r="A41" s="215" t="s">
        <v>67</v>
      </c>
      <c r="B41" s="431" t="s">
        <v>103</v>
      </c>
      <c r="C41" s="431"/>
      <c r="D41" s="431"/>
      <c r="E41" s="431"/>
      <c r="F41" s="431"/>
      <c r="G41" s="431"/>
      <c r="H41" s="226">
        <v>1.4999999999999999E-2</v>
      </c>
      <c r="I41" s="319">
        <f t="shared" si="1"/>
        <v>80.540000000000006</v>
      </c>
    </row>
    <row r="42" spans="1:197" ht="20.100000000000001" customHeight="1">
      <c r="A42" s="215" t="s">
        <v>51</v>
      </c>
      <c r="B42" s="431" t="s">
        <v>104</v>
      </c>
      <c r="C42" s="431"/>
      <c r="D42" s="431"/>
      <c r="E42" s="431"/>
      <c r="F42" s="431"/>
      <c r="G42" s="431"/>
      <c r="H42" s="226">
        <v>0.01</v>
      </c>
      <c r="I42" s="319">
        <f t="shared" si="1"/>
        <v>53.69</v>
      </c>
    </row>
    <row r="43" spans="1:197" ht="20.100000000000001" customHeight="1">
      <c r="A43" s="215" t="s">
        <v>105</v>
      </c>
      <c r="B43" s="431" t="s">
        <v>106</v>
      </c>
      <c r="C43" s="431"/>
      <c r="D43" s="431"/>
      <c r="E43" s="431"/>
      <c r="F43" s="431"/>
      <c r="G43" s="431"/>
      <c r="H43" s="226">
        <v>6.0000000000000001E-3</v>
      </c>
      <c r="I43" s="319">
        <f t="shared" si="1"/>
        <v>32.21</v>
      </c>
    </row>
    <row r="44" spans="1:197" ht="20.100000000000001" customHeight="1">
      <c r="A44" s="215" t="s">
        <v>107</v>
      </c>
      <c r="B44" s="431" t="s">
        <v>108</v>
      </c>
      <c r="C44" s="431"/>
      <c r="D44" s="431"/>
      <c r="E44" s="431"/>
      <c r="F44" s="431"/>
      <c r="G44" s="431"/>
      <c r="H44" s="226">
        <v>2E-3</v>
      </c>
      <c r="I44" s="319">
        <f t="shared" si="1"/>
        <v>10.73</v>
      </c>
    </row>
    <row r="45" spans="1:197" ht="20.100000000000001" customHeight="1">
      <c r="A45" s="215" t="s">
        <v>109</v>
      </c>
      <c r="B45" s="431" t="s">
        <v>110</v>
      </c>
      <c r="C45" s="431"/>
      <c r="D45" s="431"/>
      <c r="E45" s="431"/>
      <c r="F45" s="431"/>
      <c r="G45" s="431"/>
      <c r="H45" s="226">
        <v>0.08</v>
      </c>
      <c r="I45" s="319">
        <f t="shared" si="1"/>
        <v>429.55</v>
      </c>
    </row>
    <row r="46" spans="1:197" s="182" customFormat="1" ht="20.100000000000001" customHeight="1">
      <c r="A46" s="449" t="s">
        <v>94</v>
      </c>
      <c r="B46" s="449"/>
      <c r="C46" s="449"/>
      <c r="D46" s="449"/>
      <c r="E46" s="449"/>
      <c r="F46" s="449"/>
      <c r="G46" s="449"/>
      <c r="H46" s="227">
        <f t="shared" ref="H46:I46" si="2">SUM(H38:H45)</f>
        <v>0.33800000000000002</v>
      </c>
      <c r="I46" s="228">
        <f t="shared" si="2"/>
        <v>1814.8300000000002</v>
      </c>
    </row>
    <row r="47" spans="1:197" ht="20.100000000000001" customHeight="1">
      <c r="A47" s="446" t="s">
        <v>111</v>
      </c>
      <c r="B47" s="446"/>
      <c r="C47" s="446"/>
      <c r="D47" s="446"/>
      <c r="E47" s="446"/>
      <c r="F47" s="446"/>
      <c r="G47" s="446"/>
      <c r="H47" s="446"/>
      <c r="I47" s="446"/>
    </row>
    <row r="48" spans="1:197" s="179" customFormat="1" ht="22.15" customHeight="1">
      <c r="A48" s="216" t="s">
        <v>112</v>
      </c>
      <c r="B48" s="446" t="s">
        <v>113</v>
      </c>
      <c r="C48" s="446"/>
      <c r="D48" s="446"/>
      <c r="E48" s="446"/>
      <c r="F48" s="446"/>
      <c r="G48" s="446"/>
      <c r="H48" s="446"/>
      <c r="I48" s="217" t="s">
        <v>86</v>
      </c>
      <c r="J48" s="181"/>
      <c r="K48" s="181"/>
      <c r="L48" s="181"/>
      <c r="M48" s="181"/>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c r="AQ48" s="460"/>
      <c r="AR48" s="460"/>
      <c r="AS48" s="460"/>
      <c r="AT48" s="460"/>
      <c r="AU48" s="460"/>
      <c r="AV48" s="460"/>
      <c r="AW48" s="460"/>
      <c r="AX48" s="460"/>
      <c r="AY48" s="460"/>
      <c r="AZ48" s="460"/>
      <c r="BA48" s="460"/>
      <c r="BB48" s="460"/>
      <c r="BC48" s="460"/>
      <c r="BD48" s="460"/>
      <c r="BE48" s="460"/>
      <c r="BF48" s="460"/>
      <c r="BG48" s="460"/>
      <c r="BH48" s="460"/>
      <c r="BI48" s="460"/>
      <c r="BJ48" s="460"/>
      <c r="BK48" s="460"/>
      <c r="BL48" s="460"/>
      <c r="BM48" s="460"/>
      <c r="BN48" s="460"/>
      <c r="BO48" s="460"/>
      <c r="BP48" s="460"/>
      <c r="BQ48" s="460"/>
      <c r="BR48" s="460"/>
      <c r="BS48" s="460"/>
      <c r="BT48" s="460"/>
      <c r="BU48" s="460"/>
      <c r="BV48" s="460"/>
      <c r="BW48" s="460"/>
      <c r="BX48" s="460"/>
      <c r="BY48" s="460"/>
      <c r="BZ48" s="460"/>
      <c r="CA48" s="460"/>
      <c r="CB48" s="460"/>
      <c r="CC48" s="460"/>
      <c r="CD48" s="460"/>
      <c r="CE48" s="460"/>
      <c r="CF48" s="460"/>
      <c r="CG48" s="460"/>
      <c r="CH48" s="460"/>
      <c r="CI48" s="460"/>
      <c r="CJ48" s="460"/>
      <c r="CK48" s="460"/>
      <c r="CL48" s="460"/>
      <c r="CM48" s="460"/>
      <c r="CN48" s="460"/>
      <c r="CO48" s="460"/>
      <c r="CP48" s="460"/>
      <c r="CQ48" s="460"/>
      <c r="CR48" s="460"/>
      <c r="CS48" s="460"/>
      <c r="CT48" s="460"/>
      <c r="CU48" s="460"/>
      <c r="CV48" s="460"/>
      <c r="CW48" s="460"/>
      <c r="CX48" s="460"/>
      <c r="CY48" s="460"/>
      <c r="CZ48" s="460"/>
      <c r="DA48" s="460"/>
      <c r="DB48" s="460"/>
      <c r="DC48" s="460"/>
      <c r="DD48" s="460"/>
      <c r="DE48" s="460"/>
      <c r="DF48" s="460"/>
      <c r="DG48" s="460"/>
      <c r="DH48" s="460"/>
      <c r="DI48" s="460"/>
      <c r="DJ48" s="460"/>
      <c r="DK48" s="460"/>
      <c r="DL48" s="460"/>
      <c r="DM48" s="460"/>
      <c r="DN48" s="460"/>
      <c r="DO48" s="460"/>
      <c r="DP48" s="460"/>
      <c r="DQ48" s="460"/>
      <c r="DR48" s="460"/>
      <c r="DS48" s="460"/>
      <c r="DT48" s="460"/>
      <c r="DU48" s="460"/>
      <c r="DV48" s="460"/>
      <c r="DW48" s="460"/>
      <c r="DX48" s="460"/>
      <c r="DY48" s="460"/>
      <c r="DZ48" s="460"/>
      <c r="EA48" s="460"/>
      <c r="EB48" s="460"/>
      <c r="EC48" s="460"/>
      <c r="ED48" s="460"/>
      <c r="EE48" s="460"/>
      <c r="EF48" s="460"/>
      <c r="EG48" s="460"/>
      <c r="EH48" s="460"/>
      <c r="EI48" s="460"/>
      <c r="EJ48" s="460"/>
      <c r="EK48" s="460"/>
      <c r="EL48" s="460"/>
      <c r="EM48" s="460"/>
      <c r="EN48" s="460"/>
      <c r="EO48" s="460"/>
      <c r="EP48" s="460"/>
      <c r="EQ48" s="460"/>
      <c r="ER48" s="460"/>
      <c r="ES48" s="460"/>
      <c r="ET48" s="460"/>
      <c r="EU48" s="460"/>
      <c r="EV48" s="460"/>
      <c r="EW48" s="460"/>
      <c r="EX48" s="460"/>
      <c r="EY48" s="460"/>
      <c r="EZ48" s="460"/>
      <c r="FA48" s="460"/>
      <c r="FB48" s="460"/>
      <c r="FC48" s="460"/>
      <c r="FD48" s="460"/>
      <c r="FE48" s="460"/>
      <c r="FF48" s="460"/>
      <c r="FG48" s="460"/>
      <c r="FH48" s="460"/>
      <c r="FI48" s="460"/>
      <c r="FJ48" s="460"/>
      <c r="FK48" s="460"/>
      <c r="FL48" s="460"/>
      <c r="FM48" s="460"/>
      <c r="FN48" s="460"/>
      <c r="FO48" s="460"/>
      <c r="FP48" s="460"/>
      <c r="FQ48" s="460"/>
      <c r="FR48" s="460"/>
      <c r="FS48" s="460"/>
      <c r="FT48" s="460"/>
      <c r="FU48" s="460"/>
      <c r="FV48" s="460"/>
      <c r="FW48" s="460"/>
      <c r="FX48" s="460"/>
      <c r="FY48" s="460"/>
      <c r="FZ48" s="460"/>
      <c r="GA48" s="460"/>
      <c r="GB48" s="460"/>
      <c r="GC48" s="460"/>
      <c r="GD48" s="460"/>
      <c r="GE48" s="460"/>
      <c r="GF48" s="460"/>
      <c r="GG48" s="460"/>
      <c r="GH48" s="460"/>
      <c r="GI48" s="460"/>
      <c r="GJ48" s="460"/>
      <c r="GK48" s="460"/>
      <c r="GL48" s="460"/>
      <c r="GM48" s="460"/>
      <c r="GN48" s="460"/>
      <c r="GO48" s="460"/>
    </row>
    <row r="49" spans="1:9" s="180" customFormat="1" ht="22.9" customHeight="1">
      <c r="A49" s="215" t="s">
        <v>60</v>
      </c>
      <c r="B49" s="447" t="s">
        <v>372</v>
      </c>
      <c r="C49" s="447"/>
      <c r="D49" s="447"/>
      <c r="E49" s="447"/>
      <c r="F49" s="229">
        <v>21</v>
      </c>
      <c r="G49" s="229">
        <v>2</v>
      </c>
      <c r="H49" s="230">
        <v>4.5</v>
      </c>
      <c r="I49" s="322">
        <f>ROUND((G49*H49*F49)-(0.06*I23),2)</f>
        <v>-18.36</v>
      </c>
    </row>
    <row r="50" spans="1:9" s="180" customFormat="1" ht="22.9" customHeight="1">
      <c r="A50" s="215" t="s">
        <v>62</v>
      </c>
      <c r="B50" s="470" t="s">
        <v>373</v>
      </c>
      <c r="C50" s="471"/>
      <c r="D50" s="471"/>
      <c r="E50" s="471"/>
      <c r="F50" s="472"/>
      <c r="G50" s="231">
        <v>540</v>
      </c>
      <c r="H50" s="231">
        <f>G50*0.0099</f>
        <v>5.3460000000000001</v>
      </c>
      <c r="I50" s="322">
        <f>ROUND(G50-H50,2)</f>
        <v>534.65</v>
      </c>
    </row>
    <row r="51" spans="1:9" s="180" customFormat="1" ht="21" customHeight="1">
      <c r="A51" s="215" t="s">
        <v>65</v>
      </c>
      <c r="B51" s="473" t="s">
        <v>114</v>
      </c>
      <c r="C51" s="474"/>
      <c r="D51" s="474"/>
      <c r="E51" s="474"/>
      <c r="F51" s="474"/>
      <c r="G51" s="474"/>
      <c r="H51" s="475"/>
      <c r="I51" s="322">
        <v>0</v>
      </c>
    </row>
    <row r="52" spans="1:9" s="180" customFormat="1" ht="20.100000000000001" customHeight="1">
      <c r="A52" s="215" t="s">
        <v>67</v>
      </c>
      <c r="B52" s="431" t="s">
        <v>115</v>
      </c>
      <c r="C52" s="431"/>
      <c r="D52" s="431"/>
      <c r="E52" s="431"/>
      <c r="F52" s="431"/>
      <c r="G52" s="431"/>
      <c r="H52" s="431"/>
      <c r="I52" s="322">
        <v>0</v>
      </c>
    </row>
    <row r="53" spans="1:9" s="180" customFormat="1" ht="20.100000000000001" customHeight="1">
      <c r="A53" s="215" t="s">
        <v>51</v>
      </c>
      <c r="B53" s="431" t="s">
        <v>374</v>
      </c>
      <c r="C53" s="431"/>
      <c r="D53" s="431"/>
      <c r="E53" s="431"/>
      <c r="F53" s="431"/>
      <c r="G53" s="431"/>
      <c r="H53" s="431"/>
      <c r="I53" s="322">
        <v>0</v>
      </c>
    </row>
    <row r="54" spans="1:9" s="183" customFormat="1" ht="20.100000000000001" customHeight="1">
      <c r="A54" s="215" t="s">
        <v>105</v>
      </c>
      <c r="B54" s="431" t="s">
        <v>88</v>
      </c>
      <c r="C54" s="431"/>
      <c r="D54" s="431"/>
      <c r="E54" s="431"/>
      <c r="F54" s="431"/>
      <c r="G54" s="431"/>
      <c r="H54" s="431"/>
      <c r="I54" s="322">
        <v>0</v>
      </c>
    </row>
    <row r="55" spans="1:9" s="180" customFormat="1" ht="20.100000000000001" customHeight="1">
      <c r="A55" s="232"/>
      <c r="B55" s="449" t="s">
        <v>116</v>
      </c>
      <c r="C55" s="449"/>
      <c r="D55" s="449"/>
      <c r="E55" s="449"/>
      <c r="F55" s="449"/>
      <c r="G55" s="449"/>
      <c r="H55" s="449"/>
      <c r="I55" s="228">
        <f>TRUNC(SUM(I49:I54),2)</f>
        <v>516.29</v>
      </c>
    </row>
    <row r="56" spans="1:9" s="180" customFormat="1" ht="20.100000000000001" customHeight="1">
      <c r="A56" s="476"/>
      <c r="B56" s="476"/>
      <c r="C56" s="476"/>
      <c r="D56" s="476"/>
      <c r="E56" s="476"/>
      <c r="F56" s="476"/>
      <c r="G56" s="476"/>
      <c r="H56" s="476"/>
      <c r="I56" s="476"/>
    </row>
    <row r="57" spans="1:9" s="180" customFormat="1" ht="20.100000000000001" customHeight="1">
      <c r="A57" s="446" t="s">
        <v>117</v>
      </c>
      <c r="B57" s="446"/>
      <c r="C57" s="446"/>
      <c r="D57" s="446"/>
      <c r="E57" s="446"/>
      <c r="F57" s="446"/>
      <c r="G57" s="446"/>
      <c r="H57" s="446"/>
      <c r="I57" s="446"/>
    </row>
    <row r="58" spans="1:9" s="180" customFormat="1" ht="20.100000000000001" customHeight="1">
      <c r="A58" s="217">
        <v>2</v>
      </c>
      <c r="B58" s="461" t="s">
        <v>118</v>
      </c>
      <c r="C58" s="462"/>
      <c r="D58" s="462"/>
      <c r="E58" s="462"/>
      <c r="F58" s="462"/>
      <c r="G58" s="462"/>
      <c r="H58" s="463"/>
      <c r="I58" s="217" t="s">
        <v>86</v>
      </c>
    </row>
    <row r="59" spans="1:9" s="180" customFormat="1" ht="20.100000000000001" customHeight="1">
      <c r="A59" s="217" t="s">
        <v>92</v>
      </c>
      <c r="B59" s="464" t="s">
        <v>93</v>
      </c>
      <c r="C59" s="465"/>
      <c r="D59" s="465"/>
      <c r="E59" s="465"/>
      <c r="F59" s="465"/>
      <c r="G59" s="465"/>
      <c r="H59" s="466"/>
      <c r="I59" s="323">
        <f>I32</f>
        <v>876.67</v>
      </c>
    </row>
    <row r="60" spans="1:9" s="180" customFormat="1" ht="20.100000000000001" customHeight="1">
      <c r="A60" s="217" t="s">
        <v>99</v>
      </c>
      <c r="B60" s="464" t="s">
        <v>100</v>
      </c>
      <c r="C60" s="465"/>
      <c r="D60" s="465"/>
      <c r="E60" s="465"/>
      <c r="F60" s="465"/>
      <c r="G60" s="465"/>
      <c r="H60" s="466"/>
      <c r="I60" s="323">
        <f>I46</f>
        <v>1814.8300000000002</v>
      </c>
    </row>
    <row r="61" spans="1:9" s="180" customFormat="1" ht="20.100000000000001" customHeight="1">
      <c r="A61" s="217" t="s">
        <v>112</v>
      </c>
      <c r="B61" s="464" t="s">
        <v>113</v>
      </c>
      <c r="C61" s="465"/>
      <c r="D61" s="465"/>
      <c r="E61" s="465"/>
      <c r="F61" s="465"/>
      <c r="G61" s="465"/>
      <c r="H61" s="466"/>
      <c r="I61" s="323">
        <f>I55</f>
        <v>516.29</v>
      </c>
    </row>
    <row r="62" spans="1:9" s="180" customFormat="1" ht="21" customHeight="1">
      <c r="A62" s="467" t="s">
        <v>94</v>
      </c>
      <c r="B62" s="468"/>
      <c r="C62" s="468"/>
      <c r="D62" s="468"/>
      <c r="E62" s="468"/>
      <c r="F62" s="468"/>
      <c r="G62" s="468"/>
      <c r="H62" s="469"/>
      <c r="I62" s="228">
        <f>SUM(I59:I61)</f>
        <v>3207.79</v>
      </c>
    </row>
    <row r="63" spans="1:9" s="180" customFormat="1" ht="20.100000000000001" customHeight="1">
      <c r="A63" s="450" t="s">
        <v>119</v>
      </c>
      <c r="B63" s="450"/>
      <c r="C63" s="450"/>
      <c r="D63" s="450"/>
      <c r="E63" s="450"/>
      <c r="F63" s="450"/>
      <c r="G63" s="450"/>
      <c r="H63" s="450"/>
      <c r="I63" s="450"/>
    </row>
    <row r="64" spans="1:9" s="180" customFormat="1" ht="20.100000000000001" customHeight="1">
      <c r="A64" s="220">
        <v>3</v>
      </c>
      <c r="B64" s="450" t="s">
        <v>120</v>
      </c>
      <c r="C64" s="450"/>
      <c r="D64" s="450"/>
      <c r="E64" s="450"/>
      <c r="F64" s="450"/>
      <c r="G64" s="450"/>
      <c r="H64" s="450"/>
      <c r="I64" s="217" t="s">
        <v>86</v>
      </c>
    </row>
    <row r="65" spans="1:9" s="180" customFormat="1" ht="20.100000000000001" customHeight="1">
      <c r="A65" s="215" t="s">
        <v>60</v>
      </c>
      <c r="B65" s="431" t="s">
        <v>121</v>
      </c>
      <c r="C65" s="431"/>
      <c r="D65" s="431"/>
      <c r="E65" s="431"/>
      <c r="F65" s="431"/>
      <c r="G65" s="431"/>
      <c r="H65" s="324">
        <v>0</v>
      </c>
      <c r="I65" s="319">
        <f>TRUNC($I$26*H65,2)</f>
        <v>0</v>
      </c>
    </row>
    <row r="66" spans="1:9" s="180" customFormat="1" ht="21.6" customHeight="1">
      <c r="A66" s="215" t="s">
        <v>62</v>
      </c>
      <c r="B66" s="431" t="s">
        <v>122</v>
      </c>
      <c r="C66" s="431"/>
      <c r="D66" s="431"/>
      <c r="E66" s="431"/>
      <c r="F66" s="431"/>
      <c r="G66" s="431"/>
      <c r="H66" s="325">
        <v>0.08</v>
      </c>
      <c r="I66" s="319">
        <f>TRUNC(+I65*H66,2)</f>
        <v>0</v>
      </c>
    </row>
    <row r="67" spans="1:9" s="180" customFormat="1" ht="26.25" customHeight="1">
      <c r="A67" s="215" t="s">
        <v>65</v>
      </c>
      <c r="B67" s="447" t="s">
        <v>123</v>
      </c>
      <c r="C67" s="447"/>
      <c r="D67" s="447"/>
      <c r="E67" s="447"/>
      <c r="F67" s="447"/>
      <c r="G67" s="447"/>
      <c r="H67" s="222">
        <v>1.9439999999999999E-2</v>
      </c>
      <c r="I67" s="319">
        <f>TRUNC($I$26*H67,2)</f>
        <v>87.33</v>
      </c>
    </row>
    <row r="68" spans="1:9" s="180" customFormat="1" ht="19.149999999999999" customHeight="1">
      <c r="A68" s="215" t="s">
        <v>67</v>
      </c>
      <c r="B68" s="447" t="s">
        <v>124</v>
      </c>
      <c r="C68" s="447"/>
      <c r="D68" s="447"/>
      <c r="E68" s="447"/>
      <c r="F68" s="447"/>
      <c r="G68" s="447"/>
      <c r="H68" s="325">
        <f>H46</f>
        <v>0.33800000000000002</v>
      </c>
      <c r="I68" s="319">
        <f>TRUNC($I$67*H68,2)</f>
        <v>29.51</v>
      </c>
    </row>
    <row r="69" spans="1:9" s="180" customFormat="1" ht="28.15" customHeight="1">
      <c r="A69" s="215" t="s">
        <v>51</v>
      </c>
      <c r="B69" s="447" t="s">
        <v>125</v>
      </c>
      <c r="C69" s="447"/>
      <c r="D69" s="447"/>
      <c r="E69" s="447"/>
      <c r="F69" s="447"/>
      <c r="G69" s="447"/>
      <c r="H69" s="222">
        <v>0.04</v>
      </c>
      <c r="I69" s="319">
        <f>TRUNC($I$26*H69,2)</f>
        <v>179.7</v>
      </c>
    </row>
    <row r="70" spans="1:9" s="180" customFormat="1" ht="20.25" customHeight="1" thickBot="1">
      <c r="A70" s="477" t="s">
        <v>94</v>
      </c>
      <c r="B70" s="477"/>
      <c r="C70" s="477"/>
      <c r="D70" s="477"/>
      <c r="E70" s="477"/>
      <c r="F70" s="477"/>
      <c r="G70" s="477"/>
      <c r="H70" s="275">
        <f t="shared" ref="H70:I70" si="3">SUM(H65:H69)</f>
        <v>0.47744000000000003</v>
      </c>
      <c r="I70" s="225">
        <f t="shared" si="3"/>
        <v>296.53999999999996</v>
      </c>
    </row>
    <row r="71" spans="1:9" s="180" customFormat="1" ht="20.25" customHeight="1" thickTop="1" thickBot="1">
      <c r="A71" s="478" t="s">
        <v>126</v>
      </c>
      <c r="B71" s="478"/>
      <c r="C71" s="478"/>
      <c r="D71" s="478"/>
      <c r="E71" s="478"/>
      <c r="F71" s="478"/>
      <c r="G71" s="478" t="s">
        <v>96</v>
      </c>
      <c r="H71" s="478"/>
      <c r="I71" s="364">
        <f>I26</f>
        <v>4492.74</v>
      </c>
    </row>
    <row r="72" spans="1:9" s="180" customFormat="1" ht="20.25" customHeight="1" thickTop="1" thickBot="1">
      <c r="A72" s="478"/>
      <c r="B72" s="478"/>
      <c r="C72" s="478"/>
      <c r="D72" s="478"/>
      <c r="E72" s="478"/>
      <c r="F72" s="478"/>
      <c r="G72" s="478" t="s">
        <v>127</v>
      </c>
      <c r="H72" s="478"/>
      <c r="I72" s="364">
        <f>SUM(I71)</f>
        <v>4492.74</v>
      </c>
    </row>
    <row r="73" spans="1:9" s="180" customFormat="1" ht="20.100000000000001" customHeight="1" thickTop="1">
      <c r="A73" s="479" t="s">
        <v>128</v>
      </c>
      <c r="B73" s="479"/>
      <c r="C73" s="479"/>
      <c r="D73" s="479"/>
      <c r="E73" s="479"/>
      <c r="F73" s="479"/>
      <c r="G73" s="479"/>
      <c r="H73" s="479"/>
      <c r="I73" s="479"/>
    </row>
    <row r="74" spans="1:9" s="180" customFormat="1" ht="20.100000000000001" customHeight="1">
      <c r="A74" s="220" t="s">
        <v>129</v>
      </c>
      <c r="B74" s="480" t="s">
        <v>130</v>
      </c>
      <c r="C74" s="480"/>
      <c r="D74" s="480"/>
      <c r="E74" s="480"/>
      <c r="F74" s="480"/>
      <c r="G74" s="480"/>
      <c r="H74" s="480"/>
      <c r="I74" s="217" t="s">
        <v>86</v>
      </c>
    </row>
    <row r="75" spans="1:9" s="180" customFormat="1" ht="25.15" customHeight="1">
      <c r="A75" s="215" t="s">
        <v>60</v>
      </c>
      <c r="B75" s="447" t="s">
        <v>375</v>
      </c>
      <c r="C75" s="447"/>
      <c r="D75" s="447"/>
      <c r="E75" s="447"/>
      <c r="F75" s="447"/>
      <c r="G75" s="447"/>
      <c r="H75" s="222">
        <f>((1+1/3)/12)/12</f>
        <v>9.2592592592592587E-3</v>
      </c>
      <c r="I75" s="319">
        <f>TRUNC($I$26*H75,2)</f>
        <v>41.59</v>
      </c>
    </row>
    <row r="76" spans="1:9" s="180" customFormat="1" ht="20.100000000000001" customHeight="1">
      <c r="A76" s="215" t="s">
        <v>62</v>
      </c>
      <c r="B76" s="431" t="s">
        <v>131</v>
      </c>
      <c r="C76" s="431"/>
      <c r="D76" s="431"/>
      <c r="E76" s="431"/>
      <c r="F76" s="431"/>
      <c r="G76" s="431"/>
      <c r="H76" s="324">
        <v>0</v>
      </c>
      <c r="I76" s="319">
        <f t="shared" ref="I76:I79" si="4">TRUNC($I$26*H76,2)</f>
        <v>0</v>
      </c>
    </row>
    <row r="77" spans="1:9" s="180" customFormat="1" ht="20.100000000000001" customHeight="1">
      <c r="A77" s="215" t="s">
        <v>65</v>
      </c>
      <c r="B77" s="431" t="s">
        <v>132</v>
      </c>
      <c r="C77" s="431"/>
      <c r="D77" s="431"/>
      <c r="E77" s="431"/>
      <c r="F77" s="431"/>
      <c r="G77" s="431"/>
      <c r="H77" s="324">
        <v>0</v>
      </c>
      <c r="I77" s="319">
        <f t="shared" si="4"/>
        <v>0</v>
      </c>
    </row>
    <row r="78" spans="1:9" s="180" customFormat="1" ht="20.100000000000001" customHeight="1">
      <c r="A78" s="215" t="s">
        <v>67</v>
      </c>
      <c r="B78" s="431" t="s">
        <v>133</v>
      </c>
      <c r="C78" s="431"/>
      <c r="D78" s="431"/>
      <c r="E78" s="431"/>
      <c r="F78" s="431"/>
      <c r="G78" s="431"/>
      <c r="H78" s="324">
        <v>0</v>
      </c>
      <c r="I78" s="319">
        <f t="shared" si="4"/>
        <v>0</v>
      </c>
    </row>
    <row r="79" spans="1:9" s="180" customFormat="1" ht="20.100000000000001" customHeight="1">
      <c r="A79" s="215" t="s">
        <v>51</v>
      </c>
      <c r="B79" s="431" t="s">
        <v>134</v>
      </c>
      <c r="C79" s="431"/>
      <c r="D79" s="431"/>
      <c r="E79" s="431"/>
      <c r="F79" s="431"/>
      <c r="G79" s="431"/>
      <c r="H79" s="324">
        <v>0</v>
      </c>
      <c r="I79" s="319">
        <f t="shared" si="4"/>
        <v>0</v>
      </c>
    </row>
    <row r="80" spans="1:9" s="180" customFormat="1" ht="20.100000000000001" customHeight="1">
      <c r="A80" s="481" t="s">
        <v>94</v>
      </c>
      <c r="B80" s="482"/>
      <c r="C80" s="482"/>
      <c r="D80" s="482"/>
      <c r="E80" s="482"/>
      <c r="F80" s="482"/>
      <c r="G80" s="482"/>
      <c r="H80" s="483"/>
      <c r="I80" s="228">
        <f>SUM(I75:I79)</f>
        <v>41.59</v>
      </c>
    </row>
    <row r="81" spans="1:9" s="180" customFormat="1" ht="18" customHeight="1">
      <c r="A81" s="446" t="s">
        <v>135</v>
      </c>
      <c r="B81" s="446"/>
      <c r="C81" s="446"/>
      <c r="D81" s="446"/>
      <c r="E81" s="446"/>
      <c r="F81" s="446"/>
      <c r="G81" s="446"/>
      <c r="H81" s="446"/>
      <c r="I81" s="446"/>
    </row>
    <row r="82" spans="1:9" s="180" customFormat="1" ht="20.100000000000001" customHeight="1">
      <c r="A82" s="216">
        <v>5</v>
      </c>
      <c r="B82" s="446" t="s">
        <v>136</v>
      </c>
      <c r="C82" s="446"/>
      <c r="D82" s="446"/>
      <c r="E82" s="446"/>
      <c r="F82" s="446"/>
      <c r="G82" s="446"/>
      <c r="H82" s="446"/>
      <c r="I82" s="217" t="s">
        <v>86</v>
      </c>
    </row>
    <row r="83" spans="1:9" s="180" customFormat="1" ht="20.100000000000001" customHeight="1">
      <c r="A83" s="215" t="s">
        <v>60</v>
      </c>
      <c r="B83" s="431" t="s">
        <v>137</v>
      </c>
      <c r="C83" s="431"/>
      <c r="D83" s="431"/>
      <c r="E83" s="431"/>
      <c r="F83" s="431"/>
      <c r="G83" s="431"/>
      <c r="H83" s="431"/>
      <c r="I83" s="322">
        <f>Uniforme!I9</f>
        <v>0</v>
      </c>
    </row>
    <row r="84" spans="1:9" s="180" customFormat="1" ht="20.100000000000001" customHeight="1">
      <c r="A84" s="215" t="s">
        <v>62</v>
      </c>
      <c r="B84" s="431" t="s">
        <v>138</v>
      </c>
      <c r="C84" s="431"/>
      <c r="D84" s="431"/>
      <c r="E84" s="431"/>
      <c r="F84" s="431"/>
      <c r="G84" s="431"/>
      <c r="H84" s="431"/>
      <c r="I84" s="322">
        <v>0</v>
      </c>
    </row>
    <row r="85" spans="1:9" s="180" customFormat="1" ht="20.100000000000001" customHeight="1">
      <c r="A85" s="449" t="s">
        <v>139</v>
      </c>
      <c r="B85" s="449"/>
      <c r="C85" s="449"/>
      <c r="D85" s="449"/>
      <c r="E85" s="449"/>
      <c r="F85" s="449"/>
      <c r="G85" s="449"/>
      <c r="H85" s="449"/>
      <c r="I85" s="228">
        <f>TRUNC(SUM(I83:I84),2)</f>
        <v>0</v>
      </c>
    </row>
    <row r="86" spans="1:9" s="180" customFormat="1" ht="20.100000000000001" customHeight="1" thickBot="1">
      <c r="A86" s="484" t="s">
        <v>140</v>
      </c>
      <c r="B86" s="484"/>
      <c r="C86" s="484"/>
      <c r="D86" s="484"/>
      <c r="E86" s="484"/>
      <c r="F86" s="484"/>
      <c r="G86" s="484"/>
      <c r="H86" s="484"/>
      <c r="I86" s="484"/>
    </row>
    <row r="87" spans="1:9" s="180" customFormat="1" ht="20.100000000000001" customHeight="1" thickTop="1" thickBot="1">
      <c r="A87" s="478" t="s">
        <v>141</v>
      </c>
      <c r="B87" s="478"/>
      <c r="C87" s="478"/>
      <c r="D87" s="478"/>
      <c r="E87" s="478"/>
      <c r="F87" s="478"/>
      <c r="G87" s="478" t="s">
        <v>96</v>
      </c>
      <c r="H87" s="478"/>
      <c r="I87" s="365">
        <f>I26</f>
        <v>4492.74</v>
      </c>
    </row>
    <row r="88" spans="1:9" s="180" customFormat="1" ht="20.100000000000001" customHeight="1" thickTop="1" thickBot="1">
      <c r="A88" s="478"/>
      <c r="B88" s="478"/>
      <c r="C88" s="478"/>
      <c r="D88" s="478"/>
      <c r="E88" s="478"/>
      <c r="F88" s="478"/>
      <c r="G88" s="478" t="s">
        <v>142</v>
      </c>
      <c r="H88" s="478"/>
      <c r="I88" s="365">
        <f>I62</f>
        <v>3207.79</v>
      </c>
    </row>
    <row r="89" spans="1:9" s="180" customFormat="1" ht="20.100000000000001" customHeight="1" thickTop="1" thickBot="1">
      <c r="A89" s="478"/>
      <c r="B89" s="478"/>
      <c r="C89" s="478"/>
      <c r="D89" s="478"/>
      <c r="E89" s="478"/>
      <c r="F89" s="478"/>
      <c r="G89" s="478" t="s">
        <v>143</v>
      </c>
      <c r="H89" s="478"/>
      <c r="I89" s="365">
        <f>I70</f>
        <v>296.53999999999996</v>
      </c>
    </row>
    <row r="90" spans="1:9" s="180" customFormat="1" ht="20.100000000000001" customHeight="1" thickTop="1" thickBot="1">
      <c r="A90" s="478"/>
      <c r="B90" s="478"/>
      <c r="C90" s="478"/>
      <c r="D90" s="478"/>
      <c r="E90" s="478"/>
      <c r="F90" s="478"/>
      <c r="G90" s="478" t="s">
        <v>144</v>
      </c>
      <c r="H90" s="478"/>
      <c r="I90" s="365">
        <f>I80</f>
        <v>41.59</v>
      </c>
    </row>
    <row r="91" spans="1:9" s="180" customFormat="1" ht="20.100000000000001" customHeight="1" thickTop="1" thickBot="1">
      <c r="A91" s="478"/>
      <c r="B91" s="478"/>
      <c r="C91" s="478"/>
      <c r="D91" s="478"/>
      <c r="E91" s="478"/>
      <c r="F91" s="478"/>
      <c r="G91" s="478" t="s">
        <v>145</v>
      </c>
      <c r="H91" s="478"/>
      <c r="I91" s="365">
        <f>I85</f>
        <v>0</v>
      </c>
    </row>
    <row r="92" spans="1:9" s="180" customFormat="1" ht="20.100000000000001" customHeight="1" thickTop="1" thickBot="1">
      <c r="A92" s="478"/>
      <c r="B92" s="478"/>
      <c r="C92" s="478"/>
      <c r="D92" s="478"/>
      <c r="E92" s="478"/>
      <c r="F92" s="478"/>
      <c r="G92" s="478" t="s">
        <v>127</v>
      </c>
      <c r="H92" s="478"/>
      <c r="I92" s="365">
        <f>SUM(I87:I91)</f>
        <v>8038.66</v>
      </c>
    </row>
    <row r="93" spans="1:9" s="180" customFormat="1" ht="20.100000000000001" customHeight="1" thickTop="1">
      <c r="A93" s="493" t="s">
        <v>146</v>
      </c>
      <c r="B93" s="493"/>
      <c r="C93" s="493"/>
      <c r="D93" s="493"/>
      <c r="E93" s="493"/>
      <c r="F93" s="493"/>
      <c r="G93" s="493"/>
      <c r="H93" s="493"/>
      <c r="I93" s="493"/>
    </row>
    <row r="94" spans="1:9" s="180" customFormat="1" ht="25.15" customHeight="1">
      <c r="A94" s="220">
        <v>6</v>
      </c>
      <c r="B94" s="480" t="s">
        <v>147</v>
      </c>
      <c r="C94" s="480"/>
      <c r="D94" s="480"/>
      <c r="E94" s="480"/>
      <c r="F94" s="480"/>
      <c r="G94" s="480"/>
      <c r="H94" s="233" t="s">
        <v>85</v>
      </c>
      <c r="I94" s="235" t="s">
        <v>86</v>
      </c>
    </row>
    <row r="95" spans="1:9" s="180" customFormat="1" ht="22.9" customHeight="1">
      <c r="A95" s="215" t="s">
        <v>60</v>
      </c>
      <c r="B95" s="431" t="s">
        <v>148</v>
      </c>
      <c r="C95" s="431"/>
      <c r="D95" s="431"/>
      <c r="E95" s="431"/>
      <c r="F95" s="431"/>
      <c r="G95" s="431"/>
      <c r="H95" s="326">
        <v>0</v>
      </c>
      <c r="I95" s="319">
        <f>ROUND(H95*I115,2)</f>
        <v>0</v>
      </c>
    </row>
    <row r="96" spans="1:9" s="180" customFormat="1" ht="21" customHeight="1">
      <c r="A96" s="215" t="s">
        <v>62</v>
      </c>
      <c r="B96" s="431" t="s">
        <v>149</v>
      </c>
      <c r="C96" s="431"/>
      <c r="D96" s="431"/>
      <c r="E96" s="431"/>
      <c r="F96" s="431"/>
      <c r="G96" s="431"/>
      <c r="H96" s="326">
        <v>0</v>
      </c>
      <c r="I96" s="319">
        <f>ROUND((I115+I95)*H96,2)</f>
        <v>0</v>
      </c>
    </row>
    <row r="97" spans="1:9" s="180" customFormat="1" ht="21" customHeight="1">
      <c r="A97" s="236"/>
      <c r="B97" s="488" t="s">
        <v>150</v>
      </c>
      <c r="C97" s="489"/>
      <c r="D97" s="489"/>
      <c r="E97" s="489"/>
      <c r="F97" s="490"/>
      <c r="G97" s="491" t="s">
        <v>151</v>
      </c>
      <c r="H97" s="492"/>
      <c r="I97" s="237">
        <f>I95+I96+I92</f>
        <v>8038.66</v>
      </c>
    </row>
    <row r="98" spans="1:9" s="180" customFormat="1" ht="23.25" customHeight="1">
      <c r="A98" s="440" t="s">
        <v>65</v>
      </c>
      <c r="B98" s="494" t="s">
        <v>152</v>
      </c>
      <c r="C98" s="495"/>
      <c r="D98" s="495"/>
      <c r="E98" s="495"/>
      <c r="F98" s="496"/>
      <c r="G98" s="328">
        <f>(H105*100)</f>
        <v>8.6499999999999986</v>
      </c>
      <c r="H98" s="329">
        <f>+(100-G98)/100</f>
        <v>0.91349999999999998</v>
      </c>
      <c r="I98" s="330">
        <f>I97/H98</f>
        <v>8799.8467432950183</v>
      </c>
    </row>
    <row r="99" spans="1:9" s="180" customFormat="1" ht="20.100000000000001" customHeight="1">
      <c r="A99" s="440"/>
      <c r="B99" s="431" t="s">
        <v>153</v>
      </c>
      <c r="C99" s="431"/>
      <c r="D99" s="431"/>
      <c r="E99" s="431"/>
      <c r="F99" s="431"/>
      <c r="G99" s="431"/>
      <c r="H99" s="431"/>
      <c r="I99" s="431"/>
    </row>
    <row r="100" spans="1:9" s="180" customFormat="1" ht="27.75" customHeight="1">
      <c r="A100" s="440"/>
      <c r="B100" s="431" t="s">
        <v>376</v>
      </c>
      <c r="C100" s="497"/>
      <c r="D100" s="497"/>
      <c r="E100" s="497"/>
      <c r="F100" s="497"/>
      <c r="G100" s="497"/>
      <c r="H100" s="327">
        <v>6.4999999999999997E-3</v>
      </c>
      <c r="I100" s="319">
        <f>I98*H100</f>
        <v>57.199003831417613</v>
      </c>
    </row>
    <row r="101" spans="1:9" s="180" customFormat="1" ht="20.100000000000001" customHeight="1">
      <c r="A101" s="440"/>
      <c r="B101" s="431" t="s">
        <v>377</v>
      </c>
      <c r="C101" s="497"/>
      <c r="D101" s="497"/>
      <c r="E101" s="497"/>
      <c r="F101" s="497"/>
      <c r="G101" s="497"/>
      <c r="H101" s="327">
        <v>0.03</v>
      </c>
      <c r="I101" s="319">
        <f>I98*H101</f>
        <v>263.99540229885054</v>
      </c>
    </row>
    <row r="102" spans="1:9" s="180" customFormat="1" ht="20.100000000000001" customHeight="1">
      <c r="A102" s="440"/>
      <c r="B102" s="473" t="s">
        <v>154</v>
      </c>
      <c r="C102" s="474"/>
      <c r="D102" s="474"/>
      <c r="E102" s="474"/>
      <c r="F102" s="474"/>
      <c r="G102" s="474"/>
      <c r="H102" s="474"/>
      <c r="I102" s="475"/>
    </row>
    <row r="103" spans="1:9" s="180" customFormat="1" ht="20.100000000000001" customHeight="1">
      <c r="A103" s="440"/>
      <c r="B103" s="431" t="s">
        <v>378</v>
      </c>
      <c r="C103" s="431"/>
      <c r="D103" s="431"/>
      <c r="E103" s="431"/>
      <c r="F103" s="431"/>
      <c r="G103" s="431"/>
      <c r="H103" s="242">
        <v>0.05</v>
      </c>
      <c r="I103" s="319">
        <f>I98*H103</f>
        <v>439.99233716475095</v>
      </c>
    </row>
    <row r="104" spans="1:9" s="180" customFormat="1" ht="20.100000000000001" customHeight="1">
      <c r="A104" s="440"/>
      <c r="B104" s="431" t="s">
        <v>379</v>
      </c>
      <c r="C104" s="431"/>
      <c r="D104" s="431"/>
      <c r="E104" s="431"/>
      <c r="F104" s="431"/>
      <c r="G104" s="431"/>
      <c r="H104" s="327">
        <v>0</v>
      </c>
      <c r="I104" s="319">
        <f>I98*H104</f>
        <v>0</v>
      </c>
    </row>
    <row r="105" spans="1:9" s="180" customFormat="1" ht="20.100000000000001" customHeight="1">
      <c r="A105" s="498" t="s">
        <v>155</v>
      </c>
      <c r="B105" s="499"/>
      <c r="C105" s="499"/>
      <c r="D105" s="499"/>
      <c r="E105" s="499"/>
      <c r="F105" s="499"/>
      <c r="G105" s="500"/>
      <c r="H105" s="246">
        <f t="shared" ref="H105:I105" si="5">SUM(H100:H104)</f>
        <v>8.6499999999999994E-2</v>
      </c>
      <c r="I105" s="319">
        <f t="shared" si="5"/>
        <v>761.18674329501914</v>
      </c>
    </row>
    <row r="106" spans="1:9" s="180" customFormat="1" ht="16.5" customHeight="1">
      <c r="A106" s="481" t="s">
        <v>156</v>
      </c>
      <c r="B106" s="482"/>
      <c r="C106" s="482"/>
      <c r="D106" s="482"/>
      <c r="E106" s="482"/>
      <c r="F106" s="482"/>
      <c r="G106" s="482"/>
      <c r="H106" s="483"/>
      <c r="I106" s="228">
        <f>I95+I96+I105</f>
        <v>761.18674329501914</v>
      </c>
    </row>
    <row r="107" spans="1:9" s="180" customFormat="1" ht="20.100000000000001" customHeight="1">
      <c r="A107" s="485" t="s">
        <v>157</v>
      </c>
      <c r="B107" s="486"/>
      <c r="C107" s="486"/>
      <c r="D107" s="486"/>
      <c r="E107" s="486"/>
      <c r="F107" s="486"/>
      <c r="G107" s="486"/>
      <c r="H107" s="487"/>
      <c r="I107" s="247">
        <f>I106</f>
        <v>761.18674329501914</v>
      </c>
    </row>
    <row r="108" spans="1:9" s="180" customFormat="1" ht="20.100000000000001" customHeight="1">
      <c r="A108" s="501" t="s">
        <v>158</v>
      </c>
      <c r="B108" s="501"/>
      <c r="C108" s="501"/>
      <c r="D108" s="501"/>
      <c r="E108" s="501"/>
      <c r="F108" s="501"/>
      <c r="G108" s="501"/>
      <c r="H108" s="501"/>
      <c r="I108" s="501"/>
    </row>
    <row r="109" spans="1:9" s="180" customFormat="1" ht="22.15" customHeight="1">
      <c r="A109" s="450" t="s">
        <v>159</v>
      </c>
      <c r="B109" s="450"/>
      <c r="C109" s="450"/>
      <c r="D109" s="450"/>
      <c r="E109" s="450"/>
      <c r="F109" s="450"/>
      <c r="G109" s="450"/>
      <c r="H109" s="450"/>
      <c r="I109" s="217" t="s">
        <v>86</v>
      </c>
    </row>
    <row r="110" spans="1:9" s="180" customFormat="1" ht="20.100000000000001" customHeight="1">
      <c r="A110" s="248" t="s">
        <v>60</v>
      </c>
      <c r="B110" s="431" t="s">
        <v>160</v>
      </c>
      <c r="C110" s="431"/>
      <c r="D110" s="431"/>
      <c r="E110" s="431"/>
      <c r="F110" s="431"/>
      <c r="G110" s="431"/>
      <c r="H110" s="431"/>
      <c r="I110" s="319">
        <f>I26</f>
        <v>4492.74</v>
      </c>
    </row>
    <row r="111" spans="1:9" s="180" customFormat="1" ht="20.100000000000001" customHeight="1">
      <c r="A111" s="248" t="s">
        <v>62</v>
      </c>
      <c r="B111" s="431" t="s">
        <v>161</v>
      </c>
      <c r="C111" s="431"/>
      <c r="D111" s="431"/>
      <c r="E111" s="431"/>
      <c r="F111" s="431"/>
      <c r="G111" s="431"/>
      <c r="H111" s="431"/>
      <c r="I111" s="319">
        <f>I62</f>
        <v>3207.79</v>
      </c>
    </row>
    <row r="112" spans="1:9" s="180" customFormat="1" ht="20.100000000000001" customHeight="1">
      <c r="A112" s="248" t="s">
        <v>65</v>
      </c>
      <c r="B112" s="431" t="s">
        <v>119</v>
      </c>
      <c r="C112" s="431"/>
      <c r="D112" s="431"/>
      <c r="E112" s="431"/>
      <c r="F112" s="431"/>
      <c r="G112" s="431"/>
      <c r="H112" s="431"/>
      <c r="I112" s="319">
        <f>I70</f>
        <v>296.53999999999996</v>
      </c>
    </row>
    <row r="113" spans="1:9" s="180" customFormat="1" ht="20.100000000000001" customHeight="1">
      <c r="A113" s="248" t="s">
        <v>67</v>
      </c>
      <c r="B113" s="431" t="s">
        <v>128</v>
      </c>
      <c r="C113" s="431"/>
      <c r="D113" s="431"/>
      <c r="E113" s="431"/>
      <c r="F113" s="431"/>
      <c r="G113" s="431"/>
      <c r="H113" s="431"/>
      <c r="I113" s="319">
        <f>I80</f>
        <v>41.59</v>
      </c>
    </row>
    <row r="114" spans="1:9" s="180" customFormat="1" ht="20.100000000000001" customHeight="1">
      <c r="A114" s="248" t="s">
        <v>51</v>
      </c>
      <c r="B114" s="431" t="s">
        <v>162</v>
      </c>
      <c r="C114" s="431"/>
      <c r="D114" s="431"/>
      <c r="E114" s="431"/>
      <c r="F114" s="431"/>
      <c r="G114" s="431"/>
      <c r="H114" s="431"/>
      <c r="I114" s="319">
        <f>I85</f>
        <v>0</v>
      </c>
    </row>
    <row r="115" spans="1:9" s="180" customFormat="1" ht="20.100000000000001" customHeight="1">
      <c r="A115" s="502" t="s">
        <v>163</v>
      </c>
      <c r="B115" s="502"/>
      <c r="C115" s="502"/>
      <c r="D115" s="502"/>
      <c r="E115" s="502"/>
      <c r="F115" s="502"/>
      <c r="G115" s="502"/>
      <c r="H115" s="502"/>
      <c r="I115" s="254">
        <f>TRUNC(SUM(I110:I114),2)</f>
        <v>8038.66</v>
      </c>
    </row>
    <row r="116" spans="1:9" s="180" customFormat="1" ht="20.100000000000001" customHeight="1">
      <c r="A116" s="248" t="s">
        <v>105</v>
      </c>
      <c r="B116" s="431" t="s">
        <v>164</v>
      </c>
      <c r="C116" s="431"/>
      <c r="D116" s="431"/>
      <c r="E116" s="431"/>
      <c r="F116" s="431"/>
      <c r="G116" s="431"/>
      <c r="H116" s="473"/>
      <c r="I116" s="319">
        <f>I106</f>
        <v>761.18674329501914</v>
      </c>
    </row>
    <row r="117" spans="1:9" s="180" customFormat="1" ht="20.100000000000001" customHeight="1">
      <c r="A117" s="429" t="s">
        <v>412</v>
      </c>
      <c r="B117" s="429"/>
      <c r="C117" s="429"/>
      <c r="D117" s="429"/>
      <c r="E117" s="429"/>
      <c r="F117" s="429"/>
      <c r="G117" s="429"/>
      <c r="H117" s="430"/>
      <c r="I117" s="331">
        <f>+I115+I116</f>
        <v>8799.8467432950183</v>
      </c>
    </row>
    <row r="118" spans="1:9" s="180" customFormat="1" ht="20.100000000000001" customHeight="1">
      <c r="A118" s="429" t="s">
        <v>413</v>
      </c>
      <c r="B118" s="429"/>
      <c r="C118" s="429"/>
      <c r="D118" s="429"/>
      <c r="E118" s="429"/>
      <c r="F118" s="429"/>
      <c r="G118" s="429"/>
      <c r="H118" s="430"/>
      <c r="I118" s="331">
        <f>I117*60</f>
        <v>527990.80459770106</v>
      </c>
    </row>
  </sheetData>
  <mergeCells count="147">
    <mergeCell ref="A117:H117"/>
    <mergeCell ref="A108:I108"/>
    <mergeCell ref="A109:H109"/>
    <mergeCell ref="B110:H110"/>
    <mergeCell ref="B111:H111"/>
    <mergeCell ref="B112:H112"/>
    <mergeCell ref="B113:H113"/>
    <mergeCell ref="B114:H114"/>
    <mergeCell ref="A115:H115"/>
    <mergeCell ref="B116:H116"/>
    <mergeCell ref="A107:H107"/>
    <mergeCell ref="B96:G96"/>
    <mergeCell ref="B97:F97"/>
    <mergeCell ref="G97:H97"/>
    <mergeCell ref="G88:H88"/>
    <mergeCell ref="G89:H89"/>
    <mergeCell ref="G90:H90"/>
    <mergeCell ref="G91:H91"/>
    <mergeCell ref="G92:H92"/>
    <mergeCell ref="A93:I93"/>
    <mergeCell ref="A98:A104"/>
    <mergeCell ref="B98:F98"/>
    <mergeCell ref="B100:G100"/>
    <mergeCell ref="B101:G101"/>
    <mergeCell ref="B103:G103"/>
    <mergeCell ref="B104:G104"/>
    <mergeCell ref="A105:G105"/>
    <mergeCell ref="A106:H106"/>
    <mergeCell ref="B102:I102"/>
    <mergeCell ref="B99:I99"/>
    <mergeCell ref="B82:H82"/>
    <mergeCell ref="B83:H83"/>
    <mergeCell ref="B84:H84"/>
    <mergeCell ref="A85:H85"/>
    <mergeCell ref="A86:I86"/>
    <mergeCell ref="A87:F92"/>
    <mergeCell ref="G87:H87"/>
    <mergeCell ref="B94:G94"/>
    <mergeCell ref="B95:G95"/>
    <mergeCell ref="A73:I73"/>
    <mergeCell ref="B74:H74"/>
    <mergeCell ref="B75:G75"/>
    <mergeCell ref="B76:G76"/>
    <mergeCell ref="B77:G77"/>
    <mergeCell ref="B78:G78"/>
    <mergeCell ref="B79:G79"/>
    <mergeCell ref="A80:H80"/>
    <mergeCell ref="A81:I81"/>
    <mergeCell ref="A63:I63"/>
    <mergeCell ref="B64:H64"/>
    <mergeCell ref="B65:G65"/>
    <mergeCell ref="B66:G66"/>
    <mergeCell ref="B67:G67"/>
    <mergeCell ref="B68:G68"/>
    <mergeCell ref="B69:G69"/>
    <mergeCell ref="A70:G70"/>
    <mergeCell ref="A71:F72"/>
    <mergeCell ref="G71:H71"/>
    <mergeCell ref="G72:H72"/>
    <mergeCell ref="A57:I57"/>
    <mergeCell ref="B58:H58"/>
    <mergeCell ref="B59:H59"/>
    <mergeCell ref="B60:H60"/>
    <mergeCell ref="B61:H61"/>
    <mergeCell ref="A62:H62"/>
    <mergeCell ref="B50:F50"/>
    <mergeCell ref="B51:H51"/>
    <mergeCell ref="B52:H52"/>
    <mergeCell ref="B53:H53"/>
    <mergeCell ref="B54:H54"/>
    <mergeCell ref="B55:H55"/>
    <mergeCell ref="A56:I56"/>
    <mergeCell ref="FB48:FI48"/>
    <mergeCell ref="FJ48:FQ48"/>
    <mergeCell ref="FR48:FY48"/>
    <mergeCell ref="FZ48:GG48"/>
    <mergeCell ref="GH48:GO48"/>
    <mergeCell ref="B49:E49"/>
    <mergeCell ref="DF48:DM48"/>
    <mergeCell ref="DN48:DU48"/>
    <mergeCell ref="DV48:EC48"/>
    <mergeCell ref="ED48:EK48"/>
    <mergeCell ref="EL48:ES48"/>
    <mergeCell ref="ET48:FA48"/>
    <mergeCell ref="BJ48:BQ48"/>
    <mergeCell ref="BR48:BY48"/>
    <mergeCell ref="BZ48:CG48"/>
    <mergeCell ref="CH48:CO48"/>
    <mergeCell ref="CP48:CW48"/>
    <mergeCell ref="CX48:DE48"/>
    <mergeCell ref="N48:U48"/>
    <mergeCell ref="V48:AC48"/>
    <mergeCell ref="AD48:AK48"/>
    <mergeCell ref="AL48:AS48"/>
    <mergeCell ref="AT48:BA48"/>
    <mergeCell ref="BB48:BI48"/>
    <mergeCell ref="A32:G32"/>
    <mergeCell ref="A33:F35"/>
    <mergeCell ref="G33:H33"/>
    <mergeCell ref="G34:H34"/>
    <mergeCell ref="B44:G44"/>
    <mergeCell ref="B45:G45"/>
    <mergeCell ref="A46:G46"/>
    <mergeCell ref="A47:I47"/>
    <mergeCell ref="B48:H48"/>
    <mergeCell ref="G35:H35"/>
    <mergeCell ref="A36:I36"/>
    <mergeCell ref="B37:G37"/>
    <mergeCell ref="B38:G38"/>
    <mergeCell ref="B39:G39"/>
    <mergeCell ref="B40:G40"/>
    <mergeCell ref="B41:G41"/>
    <mergeCell ref="B42:G42"/>
    <mergeCell ref="B43:G43"/>
    <mergeCell ref="B25:G25"/>
    <mergeCell ref="A26:H26"/>
    <mergeCell ref="B17:H17"/>
    <mergeCell ref="B18:H18"/>
    <mergeCell ref="A27:I27"/>
    <mergeCell ref="A28:I28"/>
    <mergeCell ref="B29:G29"/>
    <mergeCell ref="B30:G30"/>
    <mergeCell ref="B31:G31"/>
    <mergeCell ref="A118:H118"/>
    <mergeCell ref="B15:H15"/>
    <mergeCell ref="B16:H16"/>
    <mergeCell ref="B13:H13"/>
    <mergeCell ref="B14:H14"/>
    <mergeCell ref="A1:H2"/>
    <mergeCell ref="A3:I3"/>
    <mergeCell ref="B4:H4"/>
    <mergeCell ref="B5:H5"/>
    <mergeCell ref="A10:F10"/>
    <mergeCell ref="G10:H10"/>
    <mergeCell ref="A11:I11"/>
    <mergeCell ref="B12:H12"/>
    <mergeCell ref="B6:H6"/>
    <mergeCell ref="B7:H7"/>
    <mergeCell ref="A8:I8"/>
    <mergeCell ref="A9:F9"/>
    <mergeCell ref="G9:H9"/>
    <mergeCell ref="A19:I19"/>
    <mergeCell ref="A20:H20"/>
    <mergeCell ref="A21:I21"/>
    <mergeCell ref="B22:G22"/>
    <mergeCell ref="B23:H23"/>
    <mergeCell ref="B24:G24"/>
  </mergeCells>
  <pageMargins left="0.70866141732283472" right="0.70866141732283472" top="0.74803149606299213" bottom="0.74803149606299213" header="0.31496062992125984" footer="0.31496062992125984"/>
  <pageSetup paperSize="9" scale="45" fitToHeight="0" orientation="landscape" r:id="rId1"/>
  <headerFooter>
    <oddHeader>&amp;A</oddHeader>
    <oddFooter>&amp;A</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LS118"/>
  <sheetViews>
    <sheetView showGridLines="0" topLeftCell="A112" zoomScale="130" zoomScaleNormal="130" workbookViewId="0">
      <selection activeCell="K119" sqref="K119"/>
    </sheetView>
  </sheetViews>
  <sheetFormatPr defaultColWidth="9.140625" defaultRowHeight="15" customHeight="1"/>
  <cols>
    <col min="1" max="1" width="3.140625" style="180" bestFit="1" customWidth="1"/>
    <col min="2" max="3" width="11.42578125" style="180" customWidth="1"/>
    <col min="4" max="4" width="13.7109375" style="180" customWidth="1"/>
    <col min="5" max="5" width="14.140625" style="180" customWidth="1"/>
    <col min="6" max="6" width="4.7109375" style="180" customWidth="1"/>
    <col min="7" max="7" width="8.5703125" style="180" customWidth="1"/>
    <col min="8" max="8" width="7.140625" style="184" bestFit="1" customWidth="1"/>
    <col min="9" max="9" width="13.140625" style="182" customWidth="1"/>
    <col min="10" max="10" width="8.140625" style="207" customWidth="1"/>
    <col min="11" max="11" width="14.85546875" style="182" customWidth="1"/>
    <col min="12" max="1007" width="11.42578125" style="180" customWidth="1"/>
    <col min="1008" max="1008" width="9.140625" style="181" customWidth="1"/>
    <col min="1009" max="16384" width="9.140625" style="181"/>
  </cols>
  <sheetData>
    <row r="1" spans="1:11" s="180" customFormat="1" ht="30.75" customHeight="1">
      <c r="A1" s="432" t="s">
        <v>58</v>
      </c>
      <c r="B1" s="433"/>
      <c r="C1" s="433"/>
      <c r="D1" s="433"/>
      <c r="E1" s="433"/>
      <c r="F1" s="433"/>
      <c r="G1" s="433"/>
      <c r="H1" s="433"/>
      <c r="I1" s="503" t="s">
        <v>390</v>
      </c>
      <c r="J1" s="503"/>
      <c r="K1" s="503"/>
    </row>
    <row r="2" spans="1:11" s="180" customFormat="1" ht="27.6" customHeight="1">
      <c r="A2" s="514"/>
      <c r="B2" s="515"/>
      <c r="C2" s="515"/>
      <c r="D2" s="515"/>
      <c r="E2" s="515"/>
      <c r="F2" s="515"/>
      <c r="G2" s="515"/>
      <c r="H2" s="515"/>
      <c r="I2" s="334" t="s">
        <v>341</v>
      </c>
      <c r="J2" s="335"/>
      <c r="K2" s="336" t="s">
        <v>342</v>
      </c>
    </row>
    <row r="3" spans="1:11" s="180" customFormat="1" ht="20.100000000000001" customHeight="1">
      <c r="A3" s="504" t="s">
        <v>59</v>
      </c>
      <c r="B3" s="504"/>
      <c r="C3" s="504"/>
      <c r="D3" s="504"/>
      <c r="E3" s="504"/>
      <c r="F3" s="504"/>
      <c r="G3" s="504"/>
      <c r="H3" s="504"/>
      <c r="I3" s="504"/>
      <c r="J3" s="504"/>
      <c r="K3" s="504"/>
    </row>
    <row r="4" spans="1:11" s="180" customFormat="1" ht="20.100000000000001" customHeight="1">
      <c r="A4" s="338" t="s">
        <v>60</v>
      </c>
      <c r="B4" s="505" t="s">
        <v>61</v>
      </c>
      <c r="C4" s="505"/>
      <c r="D4" s="505"/>
      <c r="E4" s="505"/>
      <c r="F4" s="505"/>
      <c r="G4" s="505"/>
      <c r="H4" s="505"/>
      <c r="I4" s="506"/>
      <c r="J4" s="506"/>
      <c r="K4" s="506"/>
    </row>
    <row r="5" spans="1:11" s="180" customFormat="1" ht="20.100000000000001" customHeight="1">
      <c r="A5" s="250" t="s">
        <v>62</v>
      </c>
      <c r="B5" s="438" t="s">
        <v>63</v>
      </c>
      <c r="C5" s="438"/>
      <c r="D5" s="438"/>
      <c r="E5" s="438"/>
      <c r="F5" s="438"/>
      <c r="G5" s="438"/>
      <c r="H5" s="438"/>
      <c r="I5" s="339" t="s">
        <v>64</v>
      </c>
      <c r="J5" s="337"/>
      <c r="K5" s="276" t="s">
        <v>167</v>
      </c>
    </row>
    <row r="6" spans="1:11" s="180" customFormat="1" ht="20.100000000000001" customHeight="1">
      <c r="A6" s="252" t="s">
        <v>65</v>
      </c>
      <c r="B6" s="439" t="s">
        <v>66</v>
      </c>
      <c r="C6" s="439"/>
      <c r="D6" s="439"/>
      <c r="E6" s="439"/>
      <c r="F6" s="439"/>
      <c r="G6" s="439"/>
      <c r="H6" s="439"/>
      <c r="I6" s="512"/>
      <c r="J6" s="512"/>
      <c r="K6" s="512"/>
    </row>
    <row r="7" spans="1:11" s="180" customFormat="1" ht="20.100000000000001" customHeight="1">
      <c r="A7" s="309" t="s">
        <v>67</v>
      </c>
      <c r="B7" s="442" t="s">
        <v>68</v>
      </c>
      <c r="C7" s="442"/>
      <c r="D7" s="442"/>
      <c r="E7" s="442"/>
      <c r="F7" s="442"/>
      <c r="G7" s="442"/>
      <c r="H7" s="442"/>
      <c r="I7" s="513" t="s">
        <v>69</v>
      </c>
      <c r="J7" s="513"/>
      <c r="K7" s="513"/>
    </row>
    <row r="8" spans="1:11" s="180" customFormat="1" ht="34.9" customHeight="1">
      <c r="A8" s="509" t="s">
        <v>70</v>
      </c>
      <c r="B8" s="509"/>
      <c r="C8" s="509"/>
      <c r="D8" s="509"/>
      <c r="E8" s="509"/>
      <c r="F8" s="509"/>
      <c r="G8" s="509"/>
      <c r="H8" s="509"/>
      <c r="I8" s="509"/>
      <c r="J8" s="509"/>
      <c r="K8" s="509"/>
    </row>
    <row r="9" spans="1:11" s="180" customFormat="1" ht="39" customHeight="1">
      <c r="A9" s="510" t="s">
        <v>71</v>
      </c>
      <c r="B9" s="510"/>
      <c r="C9" s="510"/>
      <c r="D9" s="510"/>
      <c r="E9" s="510"/>
      <c r="F9" s="510"/>
      <c r="G9" s="511" t="s">
        <v>72</v>
      </c>
      <c r="H9" s="511"/>
      <c r="I9" s="511" t="s">
        <v>73</v>
      </c>
      <c r="J9" s="511"/>
      <c r="K9" s="511"/>
    </row>
    <row r="10" spans="1:11" s="180" customFormat="1" ht="20.100000000000001" customHeight="1">
      <c r="A10" s="440" t="s">
        <v>343</v>
      </c>
      <c r="B10" s="440"/>
      <c r="C10" s="440"/>
      <c r="D10" s="440"/>
      <c r="E10" s="440"/>
      <c r="F10" s="440"/>
      <c r="G10" s="440" t="s">
        <v>54</v>
      </c>
      <c r="H10" s="440"/>
      <c r="I10" s="340">
        <v>16</v>
      </c>
      <c r="J10" s="255"/>
      <c r="K10" s="277">
        <v>4</v>
      </c>
    </row>
    <row r="11" spans="1:11" s="180" customFormat="1" ht="20.100000000000001" customHeight="1">
      <c r="A11" s="507" t="s">
        <v>74</v>
      </c>
      <c r="B11" s="507"/>
      <c r="C11" s="507"/>
      <c r="D11" s="507"/>
      <c r="E11" s="507"/>
      <c r="F11" s="507"/>
      <c r="G11" s="507"/>
      <c r="H11" s="507"/>
      <c r="I11" s="507"/>
      <c r="J11" s="507"/>
      <c r="K11" s="507"/>
    </row>
    <row r="12" spans="1:11" s="180" customFormat="1" ht="20.100000000000001" customHeight="1">
      <c r="A12" s="215">
        <v>1</v>
      </c>
      <c r="B12" s="431" t="s">
        <v>75</v>
      </c>
      <c r="C12" s="431"/>
      <c r="D12" s="431"/>
      <c r="E12" s="431"/>
      <c r="F12" s="431"/>
      <c r="G12" s="431"/>
      <c r="H12" s="431"/>
      <c r="I12" s="508" t="s">
        <v>343</v>
      </c>
      <c r="J12" s="508"/>
      <c r="K12" s="508"/>
    </row>
    <row r="13" spans="1:11" s="180" customFormat="1" ht="20.100000000000001" customHeight="1">
      <c r="A13" s="215">
        <v>2</v>
      </c>
      <c r="B13" s="431" t="s">
        <v>76</v>
      </c>
      <c r="C13" s="431"/>
      <c r="D13" s="431"/>
      <c r="E13" s="431"/>
      <c r="F13" s="431"/>
      <c r="G13" s="431"/>
      <c r="H13" s="431"/>
      <c r="I13" s="523" t="s">
        <v>344</v>
      </c>
      <c r="J13" s="523"/>
      <c r="K13" s="523"/>
    </row>
    <row r="14" spans="1:11" s="180" customFormat="1" ht="20.100000000000001" customHeight="1">
      <c r="A14" s="215">
        <v>3</v>
      </c>
      <c r="B14" s="431" t="s">
        <v>77</v>
      </c>
      <c r="C14" s="431"/>
      <c r="D14" s="431"/>
      <c r="E14" s="431"/>
      <c r="F14" s="431"/>
      <c r="G14" s="431"/>
      <c r="H14" s="431"/>
      <c r="I14" s="523">
        <v>2340.59</v>
      </c>
      <c r="J14" s="523"/>
      <c r="K14" s="523"/>
    </row>
    <row r="15" spans="1:11" s="180" customFormat="1" ht="20.100000000000001" customHeight="1">
      <c r="A15" s="215">
        <v>4</v>
      </c>
      <c r="B15" s="431" t="s">
        <v>78</v>
      </c>
      <c r="C15" s="431"/>
      <c r="D15" s="431"/>
      <c r="E15" s="431"/>
      <c r="F15" s="431"/>
      <c r="G15" s="431"/>
      <c r="H15" s="431"/>
      <c r="I15" s="529" t="s">
        <v>345</v>
      </c>
      <c r="J15" s="529"/>
      <c r="K15" s="529"/>
    </row>
    <row r="16" spans="1:11" s="180" customFormat="1" ht="20.100000000000001" customHeight="1">
      <c r="A16" s="215">
        <v>5</v>
      </c>
      <c r="B16" s="431" t="s">
        <v>79</v>
      </c>
      <c r="C16" s="431"/>
      <c r="D16" s="431"/>
      <c r="E16" s="431"/>
      <c r="F16" s="431"/>
      <c r="G16" s="431"/>
      <c r="H16" s="431"/>
      <c r="I16" s="529">
        <v>44927</v>
      </c>
      <c r="J16" s="529"/>
      <c r="K16" s="529"/>
    </row>
    <row r="17" spans="1:11" s="180" customFormat="1" ht="20.100000000000001" customHeight="1">
      <c r="A17" s="215">
        <v>6</v>
      </c>
      <c r="B17" s="431" t="s">
        <v>80</v>
      </c>
      <c r="C17" s="431"/>
      <c r="D17" s="431"/>
      <c r="E17" s="431"/>
      <c r="F17" s="431"/>
      <c r="G17" s="431"/>
      <c r="H17" s="431"/>
      <c r="I17" s="523">
        <v>1320</v>
      </c>
      <c r="J17" s="523"/>
      <c r="K17" s="523"/>
    </row>
    <row r="18" spans="1:11" s="180" customFormat="1" ht="20.100000000000001" customHeight="1">
      <c r="A18" s="215">
        <v>7</v>
      </c>
      <c r="B18" s="431" t="s">
        <v>81</v>
      </c>
      <c r="C18" s="431"/>
      <c r="D18" s="431"/>
      <c r="E18" s="431"/>
      <c r="F18" s="431"/>
      <c r="G18" s="431"/>
      <c r="H18" s="431"/>
      <c r="I18" s="533">
        <v>21</v>
      </c>
      <c r="J18" s="533"/>
      <c r="K18" s="533"/>
    </row>
    <row r="19" spans="1:11" s="180" customFormat="1" ht="19.899999999999999" customHeight="1">
      <c r="A19" s="444"/>
      <c r="B19" s="445"/>
      <c r="C19" s="445"/>
      <c r="D19" s="445"/>
      <c r="E19" s="445"/>
      <c r="F19" s="445"/>
      <c r="G19" s="445"/>
      <c r="H19" s="445"/>
      <c r="I19" s="445"/>
      <c r="J19" s="445"/>
      <c r="K19" s="535"/>
    </row>
    <row r="20" spans="1:11" s="180" customFormat="1" ht="25.9" customHeight="1">
      <c r="A20" s="440" t="s">
        <v>82</v>
      </c>
      <c r="B20" s="440"/>
      <c r="C20" s="440"/>
      <c r="D20" s="440"/>
      <c r="E20" s="440"/>
      <c r="F20" s="440"/>
      <c r="G20" s="440"/>
      <c r="H20" s="440"/>
      <c r="I20" s="256" t="s">
        <v>341</v>
      </c>
      <c r="J20" s="257"/>
      <c r="K20" s="258" t="s">
        <v>342</v>
      </c>
    </row>
    <row r="21" spans="1:11" s="180" customFormat="1" ht="20.100000000000001" customHeight="1">
      <c r="A21" s="461" t="s">
        <v>83</v>
      </c>
      <c r="B21" s="462"/>
      <c r="C21" s="462"/>
      <c r="D21" s="462"/>
      <c r="E21" s="462"/>
      <c r="F21" s="462"/>
      <c r="G21" s="462"/>
      <c r="H21" s="462"/>
      <c r="I21" s="462"/>
      <c r="J21" s="462"/>
      <c r="K21" s="463"/>
    </row>
    <row r="22" spans="1:11" s="180" customFormat="1" ht="19.149999999999999" customHeight="1">
      <c r="A22" s="216">
        <v>1</v>
      </c>
      <c r="B22" s="446" t="s">
        <v>84</v>
      </c>
      <c r="C22" s="446"/>
      <c r="D22" s="446"/>
      <c r="E22" s="446"/>
      <c r="F22" s="446"/>
      <c r="G22" s="446"/>
      <c r="H22" s="217" t="s">
        <v>85</v>
      </c>
      <c r="I22" s="217" t="s">
        <v>86</v>
      </c>
      <c r="J22" s="530"/>
      <c r="K22" s="217" t="s">
        <v>86</v>
      </c>
    </row>
    <row r="23" spans="1:11" s="180" customFormat="1" ht="20.45" customHeight="1">
      <c r="A23" s="215" t="s">
        <v>60</v>
      </c>
      <c r="B23" s="447" t="s">
        <v>368</v>
      </c>
      <c r="C23" s="447"/>
      <c r="D23" s="447"/>
      <c r="E23" s="447"/>
      <c r="F23" s="447"/>
      <c r="G23" s="447"/>
      <c r="H23" s="447"/>
      <c r="I23" s="317">
        <f>I14</f>
        <v>2340.59</v>
      </c>
      <c r="J23" s="531"/>
      <c r="K23" s="317">
        <f>I14</f>
        <v>2340.59</v>
      </c>
    </row>
    <row r="24" spans="1:11" s="180" customFormat="1" ht="20.45" customHeight="1">
      <c r="A24" s="215" t="s">
        <v>62</v>
      </c>
      <c r="B24" s="448" t="s">
        <v>87</v>
      </c>
      <c r="C24" s="448"/>
      <c r="D24" s="448"/>
      <c r="E24" s="448"/>
      <c r="F24" s="448"/>
      <c r="G24" s="448"/>
      <c r="H24" s="218">
        <v>0.3</v>
      </c>
      <c r="I24" s="318">
        <f>TRUNC(I23*H24,2)</f>
        <v>702.17</v>
      </c>
      <c r="J24" s="531"/>
      <c r="K24" s="318">
        <f>TRUNC(K23*H24,2)</f>
        <v>702.17</v>
      </c>
    </row>
    <row r="25" spans="1:11" s="180" customFormat="1" ht="20.100000000000001" customHeight="1">
      <c r="A25" s="215" t="s">
        <v>65</v>
      </c>
      <c r="B25" s="448" t="s">
        <v>88</v>
      </c>
      <c r="C25" s="448"/>
      <c r="D25" s="448"/>
      <c r="E25" s="448"/>
      <c r="F25" s="448"/>
      <c r="G25" s="448"/>
      <c r="H25" s="218"/>
      <c r="I25" s="318"/>
      <c r="J25" s="531"/>
      <c r="K25" s="318">
        <f>TRUNC(I17*H25,2)</f>
        <v>0</v>
      </c>
    </row>
    <row r="26" spans="1:11" s="180" customFormat="1" ht="20.100000000000001" customHeight="1">
      <c r="A26" s="449" t="s">
        <v>89</v>
      </c>
      <c r="B26" s="449"/>
      <c r="C26" s="449"/>
      <c r="D26" s="449"/>
      <c r="E26" s="449"/>
      <c r="F26" s="449"/>
      <c r="G26" s="449"/>
      <c r="H26" s="449"/>
      <c r="I26" s="219">
        <f>TRUNC(SUM(I23:I25),2)</f>
        <v>3042.76</v>
      </c>
      <c r="J26" s="532"/>
      <c r="K26" s="219">
        <f>TRUNC(SUM(K23:K25),2)</f>
        <v>3042.76</v>
      </c>
    </row>
    <row r="27" spans="1:11" s="180" customFormat="1" ht="20.100000000000001" customHeight="1">
      <c r="A27" s="450" t="s">
        <v>90</v>
      </c>
      <c r="B27" s="450"/>
      <c r="C27" s="450"/>
      <c r="D27" s="450"/>
      <c r="E27" s="450"/>
      <c r="F27" s="450"/>
      <c r="G27" s="450"/>
      <c r="H27" s="450"/>
      <c r="I27" s="450"/>
      <c r="J27" s="450"/>
      <c r="K27" s="450"/>
    </row>
    <row r="28" spans="1:11" s="180" customFormat="1" ht="25.15" customHeight="1">
      <c r="A28" s="450" t="s">
        <v>91</v>
      </c>
      <c r="B28" s="450"/>
      <c r="C28" s="450"/>
      <c r="D28" s="450"/>
      <c r="E28" s="450"/>
      <c r="F28" s="450"/>
      <c r="G28" s="450"/>
      <c r="H28" s="450"/>
      <c r="I28" s="450"/>
      <c r="J28" s="522"/>
      <c r="K28" s="450"/>
    </row>
    <row r="29" spans="1:11" s="180" customFormat="1" ht="21" customHeight="1">
      <c r="A29" s="220" t="s">
        <v>92</v>
      </c>
      <c r="B29" s="451" t="s">
        <v>93</v>
      </c>
      <c r="C29" s="451"/>
      <c r="D29" s="451"/>
      <c r="E29" s="451"/>
      <c r="F29" s="451"/>
      <c r="G29" s="451"/>
      <c r="H29" s="221" t="s">
        <v>85</v>
      </c>
      <c r="I29" s="272" t="s">
        <v>86</v>
      </c>
      <c r="J29" s="536"/>
      <c r="K29" s="273" t="s">
        <v>86</v>
      </c>
    </row>
    <row r="30" spans="1:11" s="180" customFormat="1" ht="18" customHeight="1">
      <c r="A30" s="215" t="s">
        <v>60</v>
      </c>
      <c r="B30" s="447" t="s">
        <v>369</v>
      </c>
      <c r="C30" s="447"/>
      <c r="D30" s="447"/>
      <c r="E30" s="447"/>
      <c r="F30" s="447"/>
      <c r="G30" s="447"/>
      <c r="H30" s="222">
        <f>1/12</f>
        <v>8.3333333333333329E-2</v>
      </c>
      <c r="I30" s="341">
        <f>TRUNC($I$26*H30,2)</f>
        <v>253.56</v>
      </c>
      <c r="J30" s="536"/>
      <c r="K30" s="343">
        <f>TRUNC($K$26*H30,2)</f>
        <v>253.56</v>
      </c>
    </row>
    <row r="31" spans="1:11" ht="37.5" customHeight="1">
      <c r="A31" s="215" t="s">
        <v>62</v>
      </c>
      <c r="B31" s="452" t="s">
        <v>370</v>
      </c>
      <c r="C31" s="453"/>
      <c r="D31" s="453"/>
      <c r="E31" s="453"/>
      <c r="F31" s="453"/>
      <c r="G31" s="454"/>
      <c r="H31" s="223">
        <v>0.1118</v>
      </c>
      <c r="I31" s="341">
        <f>TRUNC(H31*I26,2)</f>
        <v>340.18</v>
      </c>
      <c r="J31" s="536"/>
      <c r="K31" s="343">
        <f>TRUNC(H31*K26,2)</f>
        <v>340.18</v>
      </c>
    </row>
    <row r="32" spans="1:11" ht="25.15" customHeight="1" thickBot="1">
      <c r="A32" s="527" t="s">
        <v>94</v>
      </c>
      <c r="B32" s="527"/>
      <c r="C32" s="527"/>
      <c r="D32" s="527"/>
      <c r="E32" s="527"/>
      <c r="F32" s="527"/>
      <c r="G32" s="455"/>
      <c r="H32" s="224">
        <f>SUM(H30:H31)</f>
        <v>0.19513333333333333</v>
      </c>
      <c r="I32" s="342">
        <f>SUM(I30:I31)</f>
        <v>593.74</v>
      </c>
      <c r="J32" s="536"/>
      <c r="K32" s="344">
        <f>SUM(K30:K31)</f>
        <v>593.74</v>
      </c>
    </row>
    <row r="33" spans="1:196" ht="25.15" customHeight="1" thickTop="1" thickBot="1">
      <c r="A33" s="524" t="s">
        <v>95</v>
      </c>
      <c r="B33" s="524"/>
      <c r="C33" s="524"/>
      <c r="D33" s="524"/>
      <c r="E33" s="524"/>
      <c r="F33" s="524"/>
      <c r="G33" s="525" t="s">
        <v>96</v>
      </c>
      <c r="H33" s="526"/>
      <c r="I33" s="366">
        <f>I26</f>
        <v>3042.76</v>
      </c>
      <c r="J33" s="537"/>
      <c r="K33" s="366">
        <f>K26</f>
        <v>3042.76</v>
      </c>
    </row>
    <row r="34" spans="1:196" ht="25.15" customHeight="1" thickTop="1" thickBot="1">
      <c r="A34" s="524"/>
      <c r="B34" s="524"/>
      <c r="C34" s="524"/>
      <c r="D34" s="524"/>
      <c r="E34" s="524"/>
      <c r="F34" s="524"/>
      <c r="G34" s="525" t="s">
        <v>97</v>
      </c>
      <c r="H34" s="526"/>
      <c r="I34" s="366">
        <f>I32</f>
        <v>593.74</v>
      </c>
      <c r="J34" s="537"/>
      <c r="K34" s="366">
        <f>K32</f>
        <v>593.74</v>
      </c>
    </row>
    <row r="35" spans="1:196" ht="25.15" customHeight="1" thickTop="1" thickBot="1">
      <c r="A35" s="524"/>
      <c r="B35" s="524"/>
      <c r="C35" s="524"/>
      <c r="D35" s="524"/>
      <c r="E35" s="524"/>
      <c r="F35" s="524"/>
      <c r="G35" s="525" t="s">
        <v>94</v>
      </c>
      <c r="H35" s="526"/>
      <c r="I35" s="366">
        <f>SUM(I33:I34)</f>
        <v>3636.5</v>
      </c>
      <c r="J35" s="537"/>
      <c r="K35" s="366">
        <f>SUM(K33:K34)</f>
        <v>3636.5</v>
      </c>
    </row>
    <row r="36" spans="1:196" ht="19.5" customHeight="1" thickTop="1">
      <c r="A36" s="458" t="s">
        <v>98</v>
      </c>
      <c r="B36" s="458"/>
      <c r="C36" s="458"/>
      <c r="D36" s="458"/>
      <c r="E36" s="458"/>
      <c r="F36" s="458"/>
      <c r="G36" s="534"/>
      <c r="H36" s="534"/>
      <c r="I36" s="534"/>
      <c r="J36" s="458"/>
      <c r="K36" s="458"/>
    </row>
    <row r="37" spans="1:196" ht="20.100000000000001" customHeight="1">
      <c r="A37" s="216" t="s">
        <v>99</v>
      </c>
      <c r="B37" s="459" t="s">
        <v>100</v>
      </c>
      <c r="C37" s="459"/>
      <c r="D37" s="459"/>
      <c r="E37" s="459"/>
      <c r="F37" s="459"/>
      <c r="G37" s="459"/>
      <c r="H37" s="217" t="s">
        <v>85</v>
      </c>
      <c r="I37" s="217" t="s">
        <v>86</v>
      </c>
      <c r="J37" s="530"/>
      <c r="K37" s="217" t="s">
        <v>86</v>
      </c>
    </row>
    <row r="38" spans="1:196" ht="20.100000000000001" customHeight="1">
      <c r="A38" s="215" t="s">
        <v>60</v>
      </c>
      <c r="B38" s="431" t="s">
        <v>101</v>
      </c>
      <c r="C38" s="431"/>
      <c r="D38" s="431"/>
      <c r="E38" s="431"/>
      <c r="F38" s="431"/>
      <c r="G38" s="431"/>
      <c r="H38" s="345">
        <v>0.2</v>
      </c>
      <c r="I38" s="319">
        <f>TRUNC($I$35*H38,2)</f>
        <v>727.3</v>
      </c>
      <c r="J38" s="531"/>
      <c r="K38" s="319">
        <f>TRUNC($K$35*H38,2)</f>
        <v>727.3</v>
      </c>
    </row>
    <row r="39" spans="1:196" ht="22.15" customHeight="1">
      <c r="A39" s="215" t="s">
        <v>62</v>
      </c>
      <c r="B39" s="431" t="s">
        <v>102</v>
      </c>
      <c r="C39" s="431"/>
      <c r="D39" s="431"/>
      <c r="E39" s="431"/>
      <c r="F39" s="431"/>
      <c r="G39" s="431"/>
      <c r="H39" s="226">
        <v>2.5000000000000001E-2</v>
      </c>
      <c r="I39" s="319">
        <f t="shared" ref="I39:I45" si="0">TRUNC($I$35*H39,2)</f>
        <v>90.91</v>
      </c>
      <c r="J39" s="531"/>
      <c r="K39" s="319">
        <f t="shared" ref="K39:K45" si="1">TRUNC($K$35*H39,2)</f>
        <v>90.91</v>
      </c>
    </row>
    <row r="40" spans="1:196" ht="21.75" customHeight="1">
      <c r="A40" s="215" t="s">
        <v>65</v>
      </c>
      <c r="B40" s="431" t="s">
        <v>371</v>
      </c>
      <c r="C40" s="431"/>
      <c r="D40" s="431"/>
      <c r="E40" s="431"/>
      <c r="F40" s="431"/>
      <c r="G40" s="431"/>
      <c r="H40" s="345">
        <v>0</v>
      </c>
      <c r="I40" s="319">
        <f t="shared" si="0"/>
        <v>0</v>
      </c>
      <c r="J40" s="531"/>
      <c r="K40" s="319">
        <f t="shared" si="1"/>
        <v>0</v>
      </c>
    </row>
    <row r="41" spans="1:196" ht="20.100000000000001" customHeight="1">
      <c r="A41" s="215" t="s">
        <v>67</v>
      </c>
      <c r="B41" s="431" t="s">
        <v>103</v>
      </c>
      <c r="C41" s="431"/>
      <c r="D41" s="431"/>
      <c r="E41" s="431"/>
      <c r="F41" s="431"/>
      <c r="G41" s="431"/>
      <c r="H41" s="226">
        <v>1.4999999999999999E-2</v>
      </c>
      <c r="I41" s="319">
        <f t="shared" si="0"/>
        <v>54.54</v>
      </c>
      <c r="J41" s="531"/>
      <c r="K41" s="319">
        <f t="shared" si="1"/>
        <v>54.54</v>
      </c>
    </row>
    <row r="42" spans="1:196" ht="20.100000000000001" customHeight="1">
      <c r="A42" s="215" t="s">
        <v>51</v>
      </c>
      <c r="B42" s="431" t="s">
        <v>104</v>
      </c>
      <c r="C42" s="431"/>
      <c r="D42" s="431"/>
      <c r="E42" s="431"/>
      <c r="F42" s="431"/>
      <c r="G42" s="431"/>
      <c r="H42" s="226">
        <v>0.01</v>
      </c>
      <c r="I42" s="319">
        <f t="shared" si="0"/>
        <v>36.36</v>
      </c>
      <c r="J42" s="531"/>
      <c r="K42" s="319">
        <f t="shared" si="1"/>
        <v>36.36</v>
      </c>
    </row>
    <row r="43" spans="1:196" ht="20.100000000000001" customHeight="1">
      <c r="A43" s="215" t="s">
        <v>105</v>
      </c>
      <c r="B43" s="431" t="s">
        <v>106</v>
      </c>
      <c r="C43" s="431"/>
      <c r="D43" s="431"/>
      <c r="E43" s="431"/>
      <c r="F43" s="431"/>
      <c r="G43" s="431"/>
      <c r="H43" s="226">
        <v>6.0000000000000001E-3</v>
      </c>
      <c r="I43" s="319">
        <f t="shared" si="0"/>
        <v>21.81</v>
      </c>
      <c r="J43" s="531"/>
      <c r="K43" s="319">
        <f t="shared" si="1"/>
        <v>21.81</v>
      </c>
    </row>
    <row r="44" spans="1:196" ht="20.100000000000001" customHeight="1">
      <c r="A44" s="215" t="s">
        <v>107</v>
      </c>
      <c r="B44" s="431" t="s">
        <v>108</v>
      </c>
      <c r="C44" s="431"/>
      <c r="D44" s="431"/>
      <c r="E44" s="431"/>
      <c r="F44" s="431"/>
      <c r="G44" s="431"/>
      <c r="H44" s="226">
        <v>2E-3</v>
      </c>
      <c r="I44" s="319">
        <f t="shared" si="0"/>
        <v>7.27</v>
      </c>
      <c r="J44" s="531"/>
      <c r="K44" s="319">
        <f t="shared" si="1"/>
        <v>7.27</v>
      </c>
    </row>
    <row r="45" spans="1:196" ht="20.100000000000001" customHeight="1">
      <c r="A45" s="215" t="s">
        <v>109</v>
      </c>
      <c r="B45" s="431" t="s">
        <v>110</v>
      </c>
      <c r="C45" s="431"/>
      <c r="D45" s="431"/>
      <c r="E45" s="431"/>
      <c r="F45" s="431"/>
      <c r="G45" s="431"/>
      <c r="H45" s="226">
        <v>0.08</v>
      </c>
      <c r="I45" s="319">
        <f t="shared" si="0"/>
        <v>290.92</v>
      </c>
      <c r="J45" s="531"/>
      <c r="K45" s="319">
        <f t="shared" si="1"/>
        <v>290.92</v>
      </c>
    </row>
    <row r="46" spans="1:196" s="182" customFormat="1" ht="20.100000000000001" customHeight="1">
      <c r="A46" s="449" t="s">
        <v>94</v>
      </c>
      <c r="B46" s="449"/>
      <c r="C46" s="449"/>
      <c r="D46" s="449"/>
      <c r="E46" s="449"/>
      <c r="F46" s="449"/>
      <c r="G46" s="449"/>
      <c r="H46" s="227">
        <f>SUM(H38:H45)</f>
        <v>0.33800000000000002</v>
      </c>
      <c r="I46" s="228">
        <f>SUM(I38:I45)</f>
        <v>1229.1099999999999</v>
      </c>
      <c r="J46" s="532"/>
      <c r="K46" s="228">
        <f>SUM(K38:K45)</f>
        <v>1229.1099999999999</v>
      </c>
    </row>
    <row r="47" spans="1:196" ht="20.100000000000001" customHeight="1">
      <c r="A47" s="446" t="s">
        <v>111</v>
      </c>
      <c r="B47" s="446"/>
      <c r="C47" s="446"/>
      <c r="D47" s="446"/>
      <c r="E47" s="446"/>
      <c r="F47" s="446"/>
      <c r="G47" s="446"/>
      <c r="H47" s="446"/>
      <c r="I47" s="446"/>
      <c r="J47" s="446"/>
      <c r="K47" s="446"/>
    </row>
    <row r="48" spans="1:196" s="179" customFormat="1" ht="22.15" customHeight="1">
      <c r="A48" s="216" t="s">
        <v>112</v>
      </c>
      <c r="B48" s="446" t="s">
        <v>113</v>
      </c>
      <c r="C48" s="446"/>
      <c r="D48" s="446"/>
      <c r="E48" s="446"/>
      <c r="F48" s="446"/>
      <c r="G48" s="446"/>
      <c r="H48" s="446"/>
      <c r="I48" s="217" t="s">
        <v>86</v>
      </c>
      <c r="J48" s="259"/>
      <c r="K48" s="217" t="s">
        <v>86</v>
      </c>
      <c r="L48" s="181"/>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c r="AQ48" s="460"/>
      <c r="AR48" s="460"/>
      <c r="AS48" s="460"/>
      <c r="AT48" s="460"/>
      <c r="AU48" s="460"/>
      <c r="AV48" s="460"/>
      <c r="AW48" s="460"/>
      <c r="AX48" s="460"/>
      <c r="AY48" s="460"/>
      <c r="AZ48" s="460"/>
      <c r="BA48" s="460"/>
      <c r="BB48" s="460"/>
      <c r="BC48" s="460"/>
      <c r="BD48" s="460"/>
      <c r="BE48" s="460"/>
      <c r="BF48" s="460"/>
      <c r="BG48" s="460"/>
      <c r="BH48" s="460"/>
      <c r="BI48" s="460"/>
      <c r="BJ48" s="460"/>
      <c r="BK48" s="460"/>
      <c r="BL48" s="460"/>
      <c r="BM48" s="460"/>
      <c r="BN48" s="460"/>
      <c r="BO48" s="460"/>
      <c r="BP48" s="460"/>
      <c r="BQ48" s="460"/>
      <c r="BR48" s="460"/>
      <c r="BS48" s="460"/>
      <c r="BT48" s="460"/>
      <c r="BU48" s="460"/>
      <c r="BV48" s="460"/>
      <c r="BW48" s="460"/>
      <c r="BX48" s="460"/>
      <c r="BY48" s="460"/>
      <c r="BZ48" s="460"/>
      <c r="CA48" s="460"/>
      <c r="CB48" s="460"/>
      <c r="CC48" s="460"/>
      <c r="CD48" s="460"/>
      <c r="CE48" s="460"/>
      <c r="CF48" s="460"/>
      <c r="CG48" s="460"/>
      <c r="CH48" s="460"/>
      <c r="CI48" s="460"/>
      <c r="CJ48" s="460"/>
      <c r="CK48" s="460"/>
      <c r="CL48" s="460"/>
      <c r="CM48" s="460"/>
      <c r="CN48" s="460"/>
      <c r="CO48" s="460"/>
      <c r="CP48" s="460"/>
      <c r="CQ48" s="460"/>
      <c r="CR48" s="460"/>
      <c r="CS48" s="460"/>
      <c r="CT48" s="460"/>
      <c r="CU48" s="460"/>
      <c r="CV48" s="460"/>
      <c r="CW48" s="460"/>
      <c r="CX48" s="460"/>
      <c r="CY48" s="460"/>
      <c r="CZ48" s="460"/>
      <c r="DA48" s="460"/>
      <c r="DB48" s="460"/>
      <c r="DC48" s="460"/>
      <c r="DD48" s="460"/>
      <c r="DE48" s="460"/>
      <c r="DF48" s="460"/>
      <c r="DG48" s="460"/>
      <c r="DH48" s="460"/>
      <c r="DI48" s="460"/>
      <c r="DJ48" s="460"/>
      <c r="DK48" s="460"/>
      <c r="DL48" s="460"/>
      <c r="DM48" s="460"/>
      <c r="DN48" s="460"/>
      <c r="DO48" s="460"/>
      <c r="DP48" s="460"/>
      <c r="DQ48" s="460"/>
      <c r="DR48" s="460"/>
      <c r="DS48" s="460"/>
      <c r="DT48" s="460"/>
      <c r="DU48" s="460"/>
      <c r="DV48" s="460"/>
      <c r="DW48" s="460"/>
      <c r="DX48" s="460"/>
      <c r="DY48" s="460"/>
      <c r="DZ48" s="460"/>
      <c r="EA48" s="460"/>
      <c r="EB48" s="460"/>
      <c r="EC48" s="460"/>
      <c r="ED48" s="460"/>
      <c r="EE48" s="460"/>
      <c r="EF48" s="460"/>
      <c r="EG48" s="460"/>
      <c r="EH48" s="460"/>
      <c r="EI48" s="460"/>
      <c r="EJ48" s="460"/>
      <c r="EK48" s="460"/>
      <c r="EL48" s="460"/>
      <c r="EM48" s="460"/>
      <c r="EN48" s="460"/>
      <c r="EO48" s="460"/>
      <c r="EP48" s="460"/>
      <c r="EQ48" s="460"/>
      <c r="ER48" s="460"/>
      <c r="ES48" s="460"/>
      <c r="ET48" s="460"/>
      <c r="EU48" s="460"/>
      <c r="EV48" s="460"/>
      <c r="EW48" s="460"/>
      <c r="EX48" s="460"/>
      <c r="EY48" s="460"/>
      <c r="EZ48" s="460"/>
      <c r="FA48" s="460"/>
      <c r="FB48" s="460"/>
      <c r="FC48" s="460"/>
      <c r="FD48" s="460"/>
      <c r="FE48" s="460"/>
      <c r="FF48" s="460"/>
      <c r="FG48" s="460"/>
      <c r="FH48" s="460"/>
      <c r="FI48" s="460"/>
      <c r="FJ48" s="460"/>
      <c r="FK48" s="460"/>
      <c r="FL48" s="460"/>
      <c r="FM48" s="460"/>
      <c r="FN48" s="460"/>
      <c r="FO48" s="460"/>
      <c r="FP48" s="460"/>
      <c r="FQ48" s="460"/>
      <c r="FR48" s="460"/>
      <c r="FS48" s="460"/>
      <c r="FT48" s="460"/>
      <c r="FU48" s="460"/>
      <c r="FV48" s="460"/>
      <c r="FW48" s="460"/>
      <c r="FX48" s="460"/>
      <c r="FY48" s="460"/>
      <c r="FZ48" s="460"/>
      <c r="GA48" s="460"/>
      <c r="GB48" s="460"/>
      <c r="GC48" s="460"/>
      <c r="GD48" s="460"/>
      <c r="GE48" s="460"/>
      <c r="GF48" s="460"/>
      <c r="GG48" s="460"/>
      <c r="GH48" s="460"/>
      <c r="GI48" s="460"/>
      <c r="GJ48" s="460"/>
      <c r="GK48" s="460"/>
      <c r="GL48" s="460"/>
      <c r="GM48" s="460"/>
      <c r="GN48" s="460"/>
    </row>
    <row r="49" spans="1:11" s="180" customFormat="1" ht="22.9" customHeight="1">
      <c r="A49" s="215" t="s">
        <v>60</v>
      </c>
      <c r="B49" s="447" t="s">
        <v>372</v>
      </c>
      <c r="C49" s="447"/>
      <c r="D49" s="447"/>
      <c r="E49" s="447"/>
      <c r="F49" s="229">
        <v>21</v>
      </c>
      <c r="G49" s="229">
        <v>2</v>
      </c>
      <c r="H49" s="346">
        <v>4.5</v>
      </c>
      <c r="I49" s="322">
        <f>ROUND((G49*H49*F49)-(0.06*I23),2)</f>
        <v>48.56</v>
      </c>
      <c r="J49" s="260">
        <v>5</v>
      </c>
      <c r="K49" s="322">
        <f>ROUND((G49*J49*F49)-(0.06*K23),2)</f>
        <v>69.56</v>
      </c>
    </row>
    <row r="50" spans="1:11" s="180" customFormat="1" ht="22.9" customHeight="1">
      <c r="A50" s="215" t="s">
        <v>62</v>
      </c>
      <c r="B50" s="470" t="s">
        <v>373</v>
      </c>
      <c r="C50" s="471"/>
      <c r="D50" s="471"/>
      <c r="E50" s="471"/>
      <c r="F50" s="472"/>
      <c r="G50" s="231">
        <v>540</v>
      </c>
      <c r="H50" s="231">
        <f>G50*0.0099</f>
        <v>5.3460000000000001</v>
      </c>
      <c r="I50" s="322">
        <f>ROUND(G50-H50,2)</f>
        <v>534.65</v>
      </c>
      <c r="J50" s="516"/>
      <c r="K50" s="322">
        <f>ROUND(G50-H50,2)</f>
        <v>534.65</v>
      </c>
    </row>
    <row r="51" spans="1:11" s="180" customFormat="1" ht="21" customHeight="1">
      <c r="A51" s="215" t="s">
        <v>65</v>
      </c>
      <c r="B51" s="473" t="s">
        <v>114</v>
      </c>
      <c r="C51" s="474"/>
      <c r="D51" s="474"/>
      <c r="E51" s="474"/>
      <c r="F51" s="474"/>
      <c r="G51" s="474"/>
      <c r="H51" s="475"/>
      <c r="I51" s="322">
        <v>0</v>
      </c>
      <c r="J51" s="517"/>
      <c r="K51" s="322">
        <v>0</v>
      </c>
    </row>
    <row r="52" spans="1:11" s="180" customFormat="1" ht="20.100000000000001" customHeight="1">
      <c r="A52" s="215" t="s">
        <v>67</v>
      </c>
      <c r="B52" s="431" t="s">
        <v>115</v>
      </c>
      <c r="C52" s="431"/>
      <c r="D52" s="431"/>
      <c r="E52" s="431"/>
      <c r="F52" s="431"/>
      <c r="G52" s="431"/>
      <c r="H52" s="431"/>
      <c r="I52" s="322">
        <v>0</v>
      </c>
      <c r="J52" s="517"/>
      <c r="K52" s="322">
        <v>0</v>
      </c>
    </row>
    <row r="53" spans="1:11" s="180" customFormat="1" ht="20.100000000000001" customHeight="1">
      <c r="A53" s="215" t="s">
        <v>51</v>
      </c>
      <c r="B53" s="431" t="s">
        <v>374</v>
      </c>
      <c r="C53" s="431"/>
      <c r="D53" s="431"/>
      <c r="E53" s="431"/>
      <c r="F53" s="431"/>
      <c r="G53" s="431"/>
      <c r="H53" s="431"/>
      <c r="I53" s="322">
        <v>0</v>
      </c>
      <c r="J53" s="517"/>
      <c r="K53" s="322">
        <v>0</v>
      </c>
    </row>
    <row r="54" spans="1:11" s="183" customFormat="1" ht="20.100000000000001" customHeight="1">
      <c r="A54" s="215" t="s">
        <v>105</v>
      </c>
      <c r="B54" s="431" t="s">
        <v>88</v>
      </c>
      <c r="C54" s="431"/>
      <c r="D54" s="431"/>
      <c r="E54" s="431"/>
      <c r="F54" s="431"/>
      <c r="G54" s="431"/>
      <c r="H54" s="431"/>
      <c r="I54" s="322">
        <v>0</v>
      </c>
      <c r="J54" s="517"/>
      <c r="K54" s="322">
        <v>0</v>
      </c>
    </row>
    <row r="55" spans="1:11" s="180" customFormat="1" ht="20.100000000000001" customHeight="1">
      <c r="A55" s="232"/>
      <c r="B55" s="449" t="s">
        <v>116</v>
      </c>
      <c r="C55" s="449"/>
      <c r="D55" s="449"/>
      <c r="E55" s="449"/>
      <c r="F55" s="449"/>
      <c r="G55" s="449"/>
      <c r="H55" s="449"/>
      <c r="I55" s="228">
        <f>TRUNC(SUM(I49:I54),2)</f>
        <v>583.21</v>
      </c>
      <c r="J55" s="517"/>
      <c r="K55" s="228">
        <f>TRUNC(SUM(K49:K54),2)</f>
        <v>604.21</v>
      </c>
    </row>
    <row r="56" spans="1:11" s="180" customFormat="1" ht="20.100000000000001" customHeight="1">
      <c r="A56" s="476"/>
      <c r="B56" s="476"/>
      <c r="C56" s="476"/>
      <c r="D56" s="476"/>
      <c r="E56" s="476"/>
      <c r="F56" s="476"/>
      <c r="G56" s="476"/>
      <c r="H56" s="476"/>
      <c r="I56" s="476"/>
      <c r="J56" s="518"/>
      <c r="K56" s="261"/>
    </row>
    <row r="57" spans="1:11" s="180" customFormat="1" ht="20.100000000000001" customHeight="1">
      <c r="A57" s="446" t="s">
        <v>117</v>
      </c>
      <c r="B57" s="446"/>
      <c r="C57" s="446"/>
      <c r="D57" s="446"/>
      <c r="E57" s="446"/>
      <c r="F57" s="446"/>
      <c r="G57" s="446"/>
      <c r="H57" s="446"/>
      <c r="I57" s="446"/>
      <c r="J57" s="446"/>
      <c r="K57" s="446"/>
    </row>
    <row r="58" spans="1:11" s="180" customFormat="1" ht="20.100000000000001" customHeight="1">
      <c r="A58" s="217">
        <v>2</v>
      </c>
      <c r="B58" s="461" t="s">
        <v>118</v>
      </c>
      <c r="C58" s="462"/>
      <c r="D58" s="462"/>
      <c r="E58" s="462"/>
      <c r="F58" s="462"/>
      <c r="G58" s="462"/>
      <c r="H58" s="463"/>
      <c r="I58" s="217" t="s">
        <v>86</v>
      </c>
      <c r="J58" s="530"/>
      <c r="K58" s="217" t="s">
        <v>86</v>
      </c>
    </row>
    <row r="59" spans="1:11" s="180" customFormat="1" ht="20.100000000000001" customHeight="1">
      <c r="A59" s="217" t="s">
        <v>92</v>
      </c>
      <c r="B59" s="464" t="s">
        <v>93</v>
      </c>
      <c r="C59" s="465"/>
      <c r="D59" s="465"/>
      <c r="E59" s="465"/>
      <c r="F59" s="465"/>
      <c r="G59" s="465"/>
      <c r="H59" s="466"/>
      <c r="I59" s="249">
        <f>I32</f>
        <v>593.74</v>
      </c>
      <c r="J59" s="531"/>
      <c r="K59" s="249">
        <f>K32</f>
        <v>593.74</v>
      </c>
    </row>
    <row r="60" spans="1:11" s="180" customFormat="1" ht="20.100000000000001" customHeight="1">
      <c r="A60" s="217" t="s">
        <v>99</v>
      </c>
      <c r="B60" s="464" t="s">
        <v>100</v>
      </c>
      <c r="C60" s="465"/>
      <c r="D60" s="465"/>
      <c r="E60" s="465"/>
      <c r="F60" s="465"/>
      <c r="G60" s="465"/>
      <c r="H60" s="466"/>
      <c r="I60" s="249">
        <f>I46</f>
        <v>1229.1099999999999</v>
      </c>
      <c r="J60" s="531"/>
      <c r="K60" s="249">
        <f>K46</f>
        <v>1229.1099999999999</v>
      </c>
    </row>
    <row r="61" spans="1:11" s="180" customFormat="1" ht="20.100000000000001" customHeight="1">
      <c r="A61" s="217" t="s">
        <v>112</v>
      </c>
      <c r="B61" s="464" t="s">
        <v>113</v>
      </c>
      <c r="C61" s="465"/>
      <c r="D61" s="465"/>
      <c r="E61" s="465"/>
      <c r="F61" s="465"/>
      <c r="G61" s="465"/>
      <c r="H61" s="466"/>
      <c r="I61" s="249">
        <f>I55</f>
        <v>583.21</v>
      </c>
      <c r="J61" s="531"/>
      <c r="K61" s="249">
        <f>K55</f>
        <v>604.21</v>
      </c>
    </row>
    <row r="62" spans="1:11" s="180" customFormat="1" ht="21" customHeight="1">
      <c r="A62" s="467" t="s">
        <v>94</v>
      </c>
      <c r="B62" s="468"/>
      <c r="C62" s="468"/>
      <c r="D62" s="468"/>
      <c r="E62" s="468"/>
      <c r="F62" s="468"/>
      <c r="G62" s="468"/>
      <c r="H62" s="469"/>
      <c r="I62" s="228">
        <f>SUM(I59:I61)</f>
        <v>2406.06</v>
      </c>
      <c r="J62" s="532"/>
      <c r="K62" s="228">
        <f>SUM(K59:K61)</f>
        <v>2427.06</v>
      </c>
    </row>
    <row r="63" spans="1:11" s="180" customFormat="1" ht="20.100000000000001" customHeight="1">
      <c r="A63" s="450" t="s">
        <v>119</v>
      </c>
      <c r="B63" s="450"/>
      <c r="C63" s="450"/>
      <c r="D63" s="450"/>
      <c r="E63" s="450"/>
      <c r="F63" s="450"/>
      <c r="G63" s="450"/>
      <c r="H63" s="450"/>
      <c r="I63" s="450"/>
      <c r="J63" s="450"/>
      <c r="K63" s="450"/>
    </row>
    <row r="64" spans="1:11" s="180" customFormat="1" ht="20.100000000000001" customHeight="1">
      <c r="A64" s="220">
        <v>3</v>
      </c>
      <c r="B64" s="450" t="s">
        <v>120</v>
      </c>
      <c r="C64" s="450"/>
      <c r="D64" s="450"/>
      <c r="E64" s="450"/>
      <c r="F64" s="450"/>
      <c r="G64" s="450"/>
      <c r="H64" s="450"/>
      <c r="I64" s="217" t="s">
        <v>86</v>
      </c>
      <c r="J64" s="262"/>
      <c r="K64" s="217" t="s">
        <v>86</v>
      </c>
    </row>
    <row r="65" spans="1:11" s="180" customFormat="1" ht="20.100000000000001" customHeight="1">
      <c r="A65" s="215" t="s">
        <v>60</v>
      </c>
      <c r="B65" s="431" t="s">
        <v>121</v>
      </c>
      <c r="C65" s="431"/>
      <c r="D65" s="431"/>
      <c r="E65" s="431"/>
      <c r="F65" s="431"/>
      <c r="G65" s="431"/>
      <c r="H65" s="324">
        <v>0</v>
      </c>
      <c r="I65" s="319">
        <f>TRUNC($I$26*H65,2)</f>
        <v>0</v>
      </c>
      <c r="J65" s="263"/>
      <c r="K65" s="319">
        <f>TRUNC($K$26*H65,2)</f>
        <v>0</v>
      </c>
    </row>
    <row r="66" spans="1:11" s="180" customFormat="1" ht="21.6" customHeight="1">
      <c r="A66" s="215" t="s">
        <v>62</v>
      </c>
      <c r="B66" s="431" t="s">
        <v>122</v>
      </c>
      <c r="C66" s="431"/>
      <c r="D66" s="431"/>
      <c r="E66" s="431"/>
      <c r="F66" s="431"/>
      <c r="G66" s="431"/>
      <c r="H66" s="325">
        <v>0.08</v>
      </c>
      <c r="I66" s="319">
        <f>TRUNC(+I65*H66,2)</f>
        <v>0</v>
      </c>
      <c r="J66" s="263"/>
      <c r="K66" s="319">
        <f>TRUNC(+K65*H66,2)</f>
        <v>0</v>
      </c>
    </row>
    <row r="67" spans="1:11" s="180" customFormat="1" ht="26.25" customHeight="1">
      <c r="A67" s="215" t="s">
        <v>65</v>
      </c>
      <c r="B67" s="447" t="s">
        <v>123</v>
      </c>
      <c r="C67" s="447"/>
      <c r="D67" s="447"/>
      <c r="E67" s="447"/>
      <c r="F67" s="447"/>
      <c r="G67" s="447"/>
      <c r="H67" s="222">
        <v>1.9439999999999999E-2</v>
      </c>
      <c r="I67" s="341">
        <f t="shared" ref="I67:I69" si="2">TRUNC($I$26*H67,2)</f>
        <v>59.15</v>
      </c>
      <c r="J67" s="536"/>
      <c r="K67" s="343">
        <f t="shared" ref="K67:K69" si="3">TRUNC($K$26*H67,2)</f>
        <v>59.15</v>
      </c>
    </row>
    <row r="68" spans="1:11" s="180" customFormat="1" ht="19.149999999999999" customHeight="1">
      <c r="A68" s="215" t="s">
        <v>67</v>
      </c>
      <c r="B68" s="447" t="s">
        <v>124</v>
      </c>
      <c r="C68" s="447"/>
      <c r="D68" s="447"/>
      <c r="E68" s="447"/>
      <c r="F68" s="447"/>
      <c r="G68" s="447"/>
      <c r="H68" s="325">
        <f>H46</f>
        <v>0.33800000000000002</v>
      </c>
      <c r="I68" s="341">
        <f>TRUNC($I$67*H68,2)</f>
        <v>19.989999999999998</v>
      </c>
      <c r="J68" s="536"/>
      <c r="K68" s="343">
        <f>TRUNC($K$67*H68,2)</f>
        <v>19.989999999999998</v>
      </c>
    </row>
    <row r="69" spans="1:11" s="180" customFormat="1" ht="28.15" customHeight="1">
      <c r="A69" s="215" t="s">
        <v>51</v>
      </c>
      <c r="B69" s="447" t="s">
        <v>125</v>
      </c>
      <c r="C69" s="447"/>
      <c r="D69" s="447"/>
      <c r="E69" s="447"/>
      <c r="F69" s="447"/>
      <c r="G69" s="447"/>
      <c r="H69" s="222">
        <v>0.04</v>
      </c>
      <c r="I69" s="341">
        <f t="shared" si="2"/>
        <v>121.71</v>
      </c>
      <c r="J69" s="536"/>
      <c r="K69" s="343">
        <f t="shared" si="3"/>
        <v>121.71</v>
      </c>
    </row>
    <row r="70" spans="1:11" s="180" customFormat="1" ht="20.25" customHeight="1" thickBot="1">
      <c r="A70" s="449" t="s">
        <v>94</v>
      </c>
      <c r="B70" s="449"/>
      <c r="C70" s="449"/>
      <c r="D70" s="449"/>
      <c r="E70" s="449"/>
      <c r="F70" s="449"/>
      <c r="G70" s="449"/>
      <c r="H70" s="227">
        <f>SUM(H65:H69)</f>
        <v>0.47744000000000003</v>
      </c>
      <c r="I70" s="268">
        <f>SUM(I65:I69)</f>
        <v>200.85</v>
      </c>
      <c r="J70" s="536"/>
      <c r="K70" s="344">
        <f>SUM(K65:K69)</f>
        <v>200.85</v>
      </c>
    </row>
    <row r="71" spans="1:11" s="180" customFormat="1" ht="20.25" customHeight="1" thickTop="1" thickBot="1">
      <c r="A71" s="538" t="s">
        <v>126</v>
      </c>
      <c r="B71" s="539"/>
      <c r="C71" s="539"/>
      <c r="D71" s="539"/>
      <c r="E71" s="539"/>
      <c r="F71" s="540"/>
      <c r="G71" s="525" t="s">
        <v>96</v>
      </c>
      <c r="H71" s="526"/>
      <c r="I71" s="267">
        <f>I26</f>
        <v>3042.76</v>
      </c>
      <c r="J71" s="536"/>
      <c r="K71" s="347">
        <f>K26</f>
        <v>3042.76</v>
      </c>
    </row>
    <row r="72" spans="1:11" s="180" customFormat="1" ht="20.25" customHeight="1" thickTop="1" thickBot="1">
      <c r="A72" s="541"/>
      <c r="B72" s="542"/>
      <c r="C72" s="542"/>
      <c r="D72" s="542"/>
      <c r="E72" s="542"/>
      <c r="F72" s="543"/>
      <c r="G72" s="525" t="s">
        <v>127</v>
      </c>
      <c r="H72" s="526"/>
      <c r="I72" s="267">
        <f>SUM(I71)</f>
        <v>3042.76</v>
      </c>
      <c r="J72" s="536"/>
      <c r="K72" s="347">
        <f>SUM(K71)</f>
        <v>3042.76</v>
      </c>
    </row>
    <row r="73" spans="1:11" s="180" customFormat="1" ht="20.100000000000001" customHeight="1" thickTop="1">
      <c r="A73" s="450" t="s">
        <v>128</v>
      </c>
      <c r="B73" s="450"/>
      <c r="C73" s="450"/>
      <c r="D73" s="450"/>
      <c r="E73" s="450"/>
      <c r="F73" s="450"/>
      <c r="G73" s="450"/>
      <c r="H73" s="450"/>
      <c r="I73" s="450"/>
      <c r="J73" s="479"/>
      <c r="K73" s="479"/>
    </row>
    <row r="74" spans="1:11" s="180" customFormat="1" ht="20.100000000000001" customHeight="1">
      <c r="A74" s="220" t="s">
        <v>129</v>
      </c>
      <c r="B74" s="480" t="s">
        <v>130</v>
      </c>
      <c r="C74" s="480"/>
      <c r="D74" s="480"/>
      <c r="E74" s="480"/>
      <c r="F74" s="480"/>
      <c r="G74" s="480"/>
      <c r="H74" s="480"/>
      <c r="I74" s="217" t="s">
        <v>86</v>
      </c>
      <c r="J74" s="530"/>
      <c r="K74" s="217" t="s">
        <v>86</v>
      </c>
    </row>
    <row r="75" spans="1:11" s="180" customFormat="1" ht="25.15" customHeight="1">
      <c r="A75" s="215" t="s">
        <v>60</v>
      </c>
      <c r="B75" s="447" t="s">
        <v>375</v>
      </c>
      <c r="C75" s="447"/>
      <c r="D75" s="447"/>
      <c r="E75" s="447"/>
      <c r="F75" s="447"/>
      <c r="G75" s="447"/>
      <c r="H75" s="222">
        <f>((1+1/3)/12)/12</f>
        <v>9.2592592592592587E-3</v>
      </c>
      <c r="I75" s="319">
        <f>TRUNC($I$26*H75,2)</f>
        <v>28.17</v>
      </c>
      <c r="J75" s="531"/>
      <c r="K75" s="319">
        <f>TRUNC($K$26*H75,2)</f>
        <v>28.17</v>
      </c>
    </row>
    <row r="76" spans="1:11" s="180" customFormat="1" ht="20.100000000000001" customHeight="1">
      <c r="A76" s="215" t="s">
        <v>62</v>
      </c>
      <c r="B76" s="431" t="s">
        <v>131</v>
      </c>
      <c r="C76" s="431"/>
      <c r="D76" s="431"/>
      <c r="E76" s="431"/>
      <c r="F76" s="431"/>
      <c r="G76" s="431"/>
      <c r="H76" s="324">
        <v>0</v>
      </c>
      <c r="I76" s="319">
        <f t="shared" ref="I76:I79" si="4">TRUNC($I$26*H76,2)</f>
        <v>0</v>
      </c>
      <c r="J76" s="531"/>
      <c r="K76" s="319">
        <f t="shared" ref="K76:K79" si="5">TRUNC($K$26*H76,2)</f>
        <v>0</v>
      </c>
    </row>
    <row r="77" spans="1:11" s="180" customFormat="1" ht="20.100000000000001" customHeight="1">
      <c r="A77" s="215" t="s">
        <v>65</v>
      </c>
      <c r="B77" s="431" t="s">
        <v>132</v>
      </c>
      <c r="C77" s="431"/>
      <c r="D77" s="431"/>
      <c r="E77" s="431"/>
      <c r="F77" s="431"/>
      <c r="G77" s="431"/>
      <c r="H77" s="324">
        <v>0</v>
      </c>
      <c r="I77" s="319">
        <f t="shared" si="4"/>
        <v>0</v>
      </c>
      <c r="J77" s="531"/>
      <c r="K77" s="319">
        <f t="shared" si="5"/>
        <v>0</v>
      </c>
    </row>
    <row r="78" spans="1:11" s="180" customFormat="1" ht="20.100000000000001" customHeight="1">
      <c r="A78" s="215" t="s">
        <v>67</v>
      </c>
      <c r="B78" s="431" t="s">
        <v>133</v>
      </c>
      <c r="C78" s="431"/>
      <c r="D78" s="431"/>
      <c r="E78" s="431"/>
      <c r="F78" s="431"/>
      <c r="G78" s="431"/>
      <c r="H78" s="324">
        <v>0</v>
      </c>
      <c r="I78" s="319">
        <f t="shared" si="4"/>
        <v>0</v>
      </c>
      <c r="J78" s="531"/>
      <c r="K78" s="319">
        <f t="shared" si="5"/>
        <v>0</v>
      </c>
    </row>
    <row r="79" spans="1:11" s="180" customFormat="1" ht="20.100000000000001" customHeight="1">
      <c r="A79" s="215" t="s">
        <v>51</v>
      </c>
      <c r="B79" s="431" t="s">
        <v>134</v>
      </c>
      <c r="C79" s="431"/>
      <c r="D79" s="431"/>
      <c r="E79" s="431"/>
      <c r="F79" s="431"/>
      <c r="G79" s="431"/>
      <c r="H79" s="324">
        <v>0</v>
      </c>
      <c r="I79" s="319">
        <f t="shared" si="4"/>
        <v>0</v>
      </c>
      <c r="J79" s="531"/>
      <c r="K79" s="319">
        <f t="shared" si="5"/>
        <v>0</v>
      </c>
    </row>
    <row r="80" spans="1:11" s="180" customFormat="1" ht="20.100000000000001" customHeight="1">
      <c r="A80" s="481" t="s">
        <v>94</v>
      </c>
      <c r="B80" s="482"/>
      <c r="C80" s="482"/>
      <c r="D80" s="482"/>
      <c r="E80" s="482"/>
      <c r="F80" s="482"/>
      <c r="G80" s="482"/>
      <c r="H80" s="483"/>
      <c r="I80" s="228">
        <f>SUM(I75:I79)</f>
        <v>28.17</v>
      </c>
      <c r="J80" s="532"/>
      <c r="K80" s="228">
        <f>SUM(K75:K79)</f>
        <v>28.17</v>
      </c>
    </row>
    <row r="81" spans="1:11" s="180" customFormat="1" ht="18" customHeight="1">
      <c r="A81" s="446" t="s">
        <v>135</v>
      </c>
      <c r="B81" s="446"/>
      <c r="C81" s="446"/>
      <c r="D81" s="446"/>
      <c r="E81" s="446"/>
      <c r="F81" s="446"/>
      <c r="G81" s="446"/>
      <c r="H81" s="446"/>
      <c r="I81" s="446"/>
      <c r="J81" s="446"/>
      <c r="K81" s="446"/>
    </row>
    <row r="82" spans="1:11" s="180" customFormat="1" ht="20.100000000000001" customHeight="1">
      <c r="A82" s="216">
        <v>5</v>
      </c>
      <c r="B82" s="446" t="s">
        <v>136</v>
      </c>
      <c r="C82" s="446"/>
      <c r="D82" s="446"/>
      <c r="E82" s="446"/>
      <c r="F82" s="446"/>
      <c r="G82" s="446"/>
      <c r="H82" s="446"/>
      <c r="I82" s="217" t="s">
        <v>86</v>
      </c>
      <c r="J82" s="519"/>
      <c r="K82" s="217" t="s">
        <v>86</v>
      </c>
    </row>
    <row r="83" spans="1:11" s="180" customFormat="1" ht="20.100000000000001" customHeight="1">
      <c r="A83" s="215" t="s">
        <v>60</v>
      </c>
      <c r="B83" s="431" t="s">
        <v>137</v>
      </c>
      <c r="C83" s="431"/>
      <c r="D83" s="431"/>
      <c r="E83" s="431"/>
      <c r="F83" s="431"/>
      <c r="G83" s="431"/>
      <c r="H83" s="431"/>
      <c r="I83" s="322">
        <f>Uniforme!I9</f>
        <v>0</v>
      </c>
      <c r="J83" s="520"/>
      <c r="K83" s="322">
        <f>Uniforme!I9</f>
        <v>0</v>
      </c>
    </row>
    <row r="84" spans="1:11" s="180" customFormat="1" ht="20.100000000000001" customHeight="1">
      <c r="A84" s="215" t="s">
        <v>62</v>
      </c>
      <c r="B84" s="431" t="s">
        <v>138</v>
      </c>
      <c r="C84" s="431"/>
      <c r="D84" s="431"/>
      <c r="E84" s="431"/>
      <c r="F84" s="431"/>
      <c r="G84" s="431"/>
      <c r="H84" s="431"/>
      <c r="I84" s="322">
        <v>0</v>
      </c>
      <c r="J84" s="520"/>
      <c r="K84" s="322">
        <v>0</v>
      </c>
    </row>
    <row r="85" spans="1:11" s="180" customFormat="1" ht="20.100000000000001" customHeight="1">
      <c r="A85" s="449" t="s">
        <v>139</v>
      </c>
      <c r="B85" s="449"/>
      <c r="C85" s="449"/>
      <c r="D85" s="449"/>
      <c r="E85" s="449"/>
      <c r="F85" s="449"/>
      <c r="G85" s="449"/>
      <c r="H85" s="449"/>
      <c r="I85" s="228">
        <f>TRUNC(SUM(I83:I84),2)</f>
        <v>0</v>
      </c>
      <c r="J85" s="520"/>
      <c r="K85" s="228">
        <f>TRUNC(SUM(K83:K84),2)</f>
        <v>0</v>
      </c>
    </row>
    <row r="86" spans="1:11" s="180" customFormat="1" ht="20.100000000000001" customHeight="1" thickBot="1">
      <c r="A86" s="544" t="s">
        <v>140</v>
      </c>
      <c r="B86" s="544"/>
      <c r="C86" s="544"/>
      <c r="D86" s="544"/>
      <c r="E86" s="544"/>
      <c r="F86" s="544"/>
      <c r="G86" s="544"/>
      <c r="H86" s="544"/>
      <c r="I86" s="544"/>
      <c r="J86" s="520"/>
      <c r="K86" s="274"/>
    </row>
    <row r="87" spans="1:11" s="180" customFormat="1" ht="20.100000000000001" customHeight="1" thickTop="1" thickBot="1">
      <c r="A87" s="538" t="s">
        <v>141</v>
      </c>
      <c r="B87" s="539"/>
      <c r="C87" s="539"/>
      <c r="D87" s="539"/>
      <c r="E87" s="539"/>
      <c r="F87" s="540"/>
      <c r="G87" s="525" t="s">
        <v>96</v>
      </c>
      <c r="H87" s="526"/>
      <c r="I87" s="234">
        <f>I26</f>
        <v>3042.76</v>
      </c>
      <c r="J87" s="520"/>
      <c r="K87" s="348">
        <f>K26</f>
        <v>3042.76</v>
      </c>
    </row>
    <row r="88" spans="1:11" s="180" customFormat="1" ht="20.100000000000001" customHeight="1" thickTop="1" thickBot="1">
      <c r="A88" s="545"/>
      <c r="B88" s="546"/>
      <c r="C88" s="546"/>
      <c r="D88" s="546"/>
      <c r="E88" s="546"/>
      <c r="F88" s="547"/>
      <c r="G88" s="525" t="s">
        <v>142</v>
      </c>
      <c r="H88" s="526"/>
      <c r="I88" s="234">
        <f>I62</f>
        <v>2406.06</v>
      </c>
      <c r="J88" s="520"/>
      <c r="K88" s="348">
        <f>K62</f>
        <v>2427.06</v>
      </c>
    </row>
    <row r="89" spans="1:11" s="180" customFormat="1" ht="20.100000000000001" customHeight="1" thickTop="1" thickBot="1">
      <c r="A89" s="545"/>
      <c r="B89" s="546"/>
      <c r="C89" s="546"/>
      <c r="D89" s="546"/>
      <c r="E89" s="546"/>
      <c r="F89" s="547"/>
      <c r="G89" s="525" t="s">
        <v>143</v>
      </c>
      <c r="H89" s="526"/>
      <c r="I89" s="234">
        <f>I70</f>
        <v>200.85</v>
      </c>
      <c r="J89" s="520"/>
      <c r="K89" s="348">
        <f>K70</f>
        <v>200.85</v>
      </c>
    </row>
    <row r="90" spans="1:11" s="180" customFormat="1" ht="20.100000000000001" customHeight="1" thickTop="1" thickBot="1">
      <c r="A90" s="545"/>
      <c r="B90" s="546"/>
      <c r="C90" s="546"/>
      <c r="D90" s="546"/>
      <c r="E90" s="546"/>
      <c r="F90" s="547"/>
      <c r="G90" s="525" t="s">
        <v>144</v>
      </c>
      <c r="H90" s="526"/>
      <c r="I90" s="234">
        <f>I80</f>
        <v>28.17</v>
      </c>
      <c r="J90" s="520"/>
      <c r="K90" s="348">
        <f>K80</f>
        <v>28.17</v>
      </c>
    </row>
    <row r="91" spans="1:11" s="180" customFormat="1" ht="20.100000000000001" customHeight="1" thickTop="1" thickBot="1">
      <c r="A91" s="545"/>
      <c r="B91" s="546"/>
      <c r="C91" s="546"/>
      <c r="D91" s="546"/>
      <c r="E91" s="546"/>
      <c r="F91" s="547"/>
      <c r="G91" s="525" t="s">
        <v>145</v>
      </c>
      <c r="H91" s="526"/>
      <c r="I91" s="234">
        <f>I85</f>
        <v>0</v>
      </c>
      <c r="J91" s="520"/>
      <c r="K91" s="348">
        <f>K85</f>
        <v>0</v>
      </c>
    </row>
    <row r="92" spans="1:11" s="180" customFormat="1" ht="20.100000000000001" customHeight="1" thickTop="1" thickBot="1">
      <c r="A92" s="541"/>
      <c r="B92" s="542"/>
      <c r="C92" s="542"/>
      <c r="D92" s="542"/>
      <c r="E92" s="542"/>
      <c r="F92" s="543"/>
      <c r="G92" s="525" t="s">
        <v>127</v>
      </c>
      <c r="H92" s="526"/>
      <c r="I92" s="234">
        <f>SUM(I87:I91)</f>
        <v>5677.84</v>
      </c>
      <c r="J92" s="528"/>
      <c r="K92" s="348">
        <f>SUM(K87:K91)</f>
        <v>5698.84</v>
      </c>
    </row>
    <row r="93" spans="1:11" s="180" customFormat="1" ht="20.100000000000001" customHeight="1" thickTop="1">
      <c r="A93" s="480" t="s">
        <v>146</v>
      </c>
      <c r="B93" s="480"/>
      <c r="C93" s="480"/>
      <c r="D93" s="480"/>
      <c r="E93" s="480"/>
      <c r="F93" s="480"/>
      <c r="G93" s="480"/>
      <c r="H93" s="480"/>
      <c r="I93" s="480"/>
      <c r="J93" s="480"/>
      <c r="K93" s="493"/>
    </row>
    <row r="94" spans="1:11" s="180" customFormat="1" ht="25.15" customHeight="1">
      <c r="A94" s="220">
        <v>6</v>
      </c>
      <c r="B94" s="480" t="s">
        <v>147</v>
      </c>
      <c r="C94" s="480"/>
      <c r="D94" s="480"/>
      <c r="E94" s="480"/>
      <c r="F94" s="480"/>
      <c r="G94" s="480"/>
      <c r="H94" s="233" t="s">
        <v>85</v>
      </c>
      <c r="I94" s="235" t="s">
        <v>86</v>
      </c>
      <c r="J94" s="516"/>
      <c r="K94" s="235" t="s">
        <v>86</v>
      </c>
    </row>
    <row r="95" spans="1:11" s="180" customFormat="1" ht="22.9" customHeight="1">
      <c r="A95" s="215" t="s">
        <v>60</v>
      </c>
      <c r="B95" s="431" t="s">
        <v>148</v>
      </c>
      <c r="C95" s="431"/>
      <c r="D95" s="431"/>
      <c r="E95" s="431"/>
      <c r="F95" s="431"/>
      <c r="G95" s="431"/>
      <c r="H95" s="326">
        <v>0</v>
      </c>
      <c r="I95" s="319">
        <f>ROUND(H95*I115,2)</f>
        <v>0</v>
      </c>
      <c r="J95" s="517"/>
      <c r="K95" s="319">
        <f>ROUND(H95*K115,2)</f>
        <v>0</v>
      </c>
    </row>
    <row r="96" spans="1:11" s="180" customFormat="1" ht="21" customHeight="1">
      <c r="A96" s="215" t="s">
        <v>62</v>
      </c>
      <c r="B96" s="431" t="s">
        <v>149</v>
      </c>
      <c r="C96" s="431"/>
      <c r="D96" s="431"/>
      <c r="E96" s="431"/>
      <c r="F96" s="431"/>
      <c r="G96" s="431"/>
      <c r="H96" s="326">
        <v>0</v>
      </c>
      <c r="I96" s="319">
        <f>ROUND((I115+I95)*H96,2)</f>
        <v>0</v>
      </c>
      <c r="J96" s="517"/>
      <c r="K96" s="319">
        <f>ROUND((K115+K95)*H96,2)</f>
        <v>0</v>
      </c>
    </row>
    <row r="97" spans="1:11" s="180" customFormat="1" ht="21" customHeight="1">
      <c r="A97" s="236"/>
      <c r="B97" s="488" t="s">
        <v>150</v>
      </c>
      <c r="C97" s="489"/>
      <c r="D97" s="489"/>
      <c r="E97" s="489"/>
      <c r="F97" s="490"/>
      <c r="G97" s="491" t="s">
        <v>151</v>
      </c>
      <c r="H97" s="492"/>
      <c r="I97" s="237">
        <f>I95+I96+I92</f>
        <v>5677.84</v>
      </c>
      <c r="J97" s="517"/>
      <c r="K97" s="237">
        <f>K95+K96+K92</f>
        <v>5698.84</v>
      </c>
    </row>
    <row r="98" spans="1:11" s="180" customFormat="1" ht="23.25" customHeight="1">
      <c r="A98" s="440" t="s">
        <v>65</v>
      </c>
      <c r="B98" s="473" t="s">
        <v>152</v>
      </c>
      <c r="C98" s="474"/>
      <c r="D98" s="474"/>
      <c r="E98" s="474"/>
      <c r="F98" s="475"/>
      <c r="G98" s="238">
        <f>(H105*100)</f>
        <v>8.6499999999999986</v>
      </c>
      <c r="H98" s="239">
        <f>+(100-G98)/100</f>
        <v>0.91349999999999998</v>
      </c>
      <c r="I98" s="319">
        <f>I97/H98</f>
        <v>6215.4789272030657</v>
      </c>
      <c r="J98" s="518"/>
      <c r="K98" s="319">
        <f>K97/H98</f>
        <v>6238.4674329501922</v>
      </c>
    </row>
    <row r="99" spans="1:11" s="180" customFormat="1" ht="20.100000000000001" customHeight="1">
      <c r="A99" s="440"/>
      <c r="B99" s="240" t="s">
        <v>153</v>
      </c>
      <c r="C99" s="241"/>
      <c r="D99" s="241"/>
      <c r="E99" s="241"/>
      <c r="F99" s="241"/>
      <c r="G99" s="241"/>
      <c r="H99" s="241"/>
      <c r="I99" s="241"/>
      <c r="J99" s="264"/>
      <c r="K99" s="265"/>
    </row>
    <row r="100" spans="1:11" s="180" customFormat="1" ht="27.75" customHeight="1">
      <c r="A100" s="440"/>
      <c r="B100" s="431" t="s">
        <v>376</v>
      </c>
      <c r="C100" s="497"/>
      <c r="D100" s="497"/>
      <c r="E100" s="497"/>
      <c r="F100" s="497"/>
      <c r="G100" s="497"/>
      <c r="H100" s="327">
        <v>6.4999999999999997E-3</v>
      </c>
      <c r="I100" s="319">
        <f>I98*H100</f>
        <v>40.400613026819926</v>
      </c>
      <c r="J100" s="516"/>
      <c r="K100" s="319">
        <f>K98*H100</f>
        <v>40.550038314176248</v>
      </c>
    </row>
    <row r="101" spans="1:11" s="180" customFormat="1" ht="20.100000000000001" customHeight="1">
      <c r="A101" s="440"/>
      <c r="B101" s="431" t="s">
        <v>377</v>
      </c>
      <c r="C101" s="497"/>
      <c r="D101" s="497"/>
      <c r="E101" s="497"/>
      <c r="F101" s="497"/>
      <c r="G101" s="497"/>
      <c r="H101" s="327">
        <v>0.03</v>
      </c>
      <c r="I101" s="319">
        <f>I98*H101</f>
        <v>186.46436781609196</v>
      </c>
      <c r="J101" s="517"/>
      <c r="K101" s="319">
        <f>K98*H101</f>
        <v>187.15402298850577</v>
      </c>
    </row>
    <row r="102" spans="1:11" s="180" customFormat="1" ht="20.100000000000001" customHeight="1">
      <c r="A102" s="440"/>
      <c r="B102" s="243" t="s">
        <v>154</v>
      </c>
      <c r="C102" s="244"/>
      <c r="D102" s="244"/>
      <c r="E102" s="244"/>
      <c r="F102" s="244"/>
      <c r="G102" s="244"/>
      <c r="H102" s="245"/>
      <c r="I102" s="319"/>
      <c r="J102" s="517"/>
      <c r="K102" s="319"/>
    </row>
    <row r="103" spans="1:11" s="180" customFormat="1" ht="20.100000000000001" customHeight="1">
      <c r="A103" s="440"/>
      <c r="B103" s="431" t="s">
        <v>378</v>
      </c>
      <c r="C103" s="431"/>
      <c r="D103" s="431"/>
      <c r="E103" s="431"/>
      <c r="F103" s="431"/>
      <c r="G103" s="431"/>
      <c r="H103" s="242">
        <v>0.05</v>
      </c>
      <c r="I103" s="319">
        <f>I98*H103</f>
        <v>310.77394636015333</v>
      </c>
      <c r="J103" s="517"/>
      <c r="K103" s="319">
        <f>K98*H103</f>
        <v>311.92337164750961</v>
      </c>
    </row>
    <row r="104" spans="1:11" s="180" customFormat="1" ht="20.100000000000001" customHeight="1">
      <c r="A104" s="440"/>
      <c r="B104" s="431" t="s">
        <v>379</v>
      </c>
      <c r="C104" s="431"/>
      <c r="D104" s="431"/>
      <c r="E104" s="431"/>
      <c r="F104" s="431"/>
      <c r="G104" s="431"/>
      <c r="H104" s="327">
        <v>0</v>
      </c>
      <c r="I104" s="319">
        <f>I98*H104</f>
        <v>0</v>
      </c>
      <c r="J104" s="517"/>
      <c r="K104" s="319">
        <f>K98*H104</f>
        <v>0</v>
      </c>
    </row>
    <row r="105" spans="1:11" s="180" customFormat="1" ht="20.100000000000001" customHeight="1">
      <c r="A105" s="498" t="s">
        <v>155</v>
      </c>
      <c r="B105" s="499"/>
      <c r="C105" s="499"/>
      <c r="D105" s="499"/>
      <c r="E105" s="499"/>
      <c r="F105" s="499"/>
      <c r="G105" s="500"/>
      <c r="H105" s="246">
        <f>SUM(H100:H104)</f>
        <v>8.6499999999999994E-2</v>
      </c>
      <c r="I105" s="319">
        <f>SUM(I100:I104)</f>
        <v>537.63892720306524</v>
      </c>
      <c r="J105" s="517"/>
      <c r="K105" s="319">
        <f>SUM(K100:K104)</f>
        <v>539.62743295019163</v>
      </c>
    </row>
    <row r="106" spans="1:11" s="180" customFormat="1" ht="16.5" customHeight="1">
      <c r="A106" s="481" t="s">
        <v>156</v>
      </c>
      <c r="B106" s="482"/>
      <c r="C106" s="482"/>
      <c r="D106" s="482"/>
      <c r="E106" s="482"/>
      <c r="F106" s="482"/>
      <c r="G106" s="482"/>
      <c r="H106" s="483"/>
      <c r="I106" s="228">
        <f>I95+I96+I105</f>
        <v>537.63892720306524</v>
      </c>
      <c r="J106" s="517"/>
      <c r="K106" s="228">
        <f>K95+K96+K105</f>
        <v>539.62743295019163</v>
      </c>
    </row>
    <row r="107" spans="1:11" s="180" customFormat="1" ht="20.100000000000001" customHeight="1">
      <c r="A107" s="485" t="s">
        <v>157</v>
      </c>
      <c r="B107" s="486"/>
      <c r="C107" s="486"/>
      <c r="D107" s="486"/>
      <c r="E107" s="486"/>
      <c r="F107" s="486"/>
      <c r="G107" s="486"/>
      <c r="H107" s="487"/>
      <c r="I107" s="247">
        <f>I106</f>
        <v>537.63892720306524</v>
      </c>
      <c r="J107" s="518"/>
      <c r="K107" s="247">
        <f>K106</f>
        <v>539.62743295019163</v>
      </c>
    </row>
    <row r="108" spans="1:11" s="180" customFormat="1" ht="20.100000000000001" customHeight="1">
      <c r="A108" s="501" t="s">
        <v>158</v>
      </c>
      <c r="B108" s="501"/>
      <c r="C108" s="501"/>
      <c r="D108" s="501"/>
      <c r="E108" s="501"/>
      <c r="F108" s="501"/>
      <c r="G108" s="501"/>
      <c r="H108" s="501"/>
      <c r="I108" s="501"/>
      <c r="J108" s="501"/>
      <c r="K108" s="501"/>
    </row>
    <row r="109" spans="1:11" s="180" customFormat="1" ht="22.15" customHeight="1">
      <c r="A109" s="450" t="s">
        <v>159</v>
      </c>
      <c r="B109" s="450"/>
      <c r="C109" s="450"/>
      <c r="D109" s="450"/>
      <c r="E109" s="450"/>
      <c r="F109" s="450"/>
      <c r="G109" s="450"/>
      <c r="H109" s="450"/>
      <c r="I109" s="217" t="s">
        <v>86</v>
      </c>
      <c r="J109" s="519"/>
      <c r="K109" s="217" t="s">
        <v>86</v>
      </c>
    </row>
    <row r="110" spans="1:11" s="180" customFormat="1" ht="20.100000000000001" customHeight="1">
      <c r="A110" s="248" t="s">
        <v>60</v>
      </c>
      <c r="B110" s="431" t="s">
        <v>160</v>
      </c>
      <c r="C110" s="431"/>
      <c r="D110" s="431"/>
      <c r="E110" s="431"/>
      <c r="F110" s="431"/>
      <c r="G110" s="431"/>
      <c r="H110" s="431"/>
      <c r="I110" s="319">
        <f>I26</f>
        <v>3042.76</v>
      </c>
      <c r="J110" s="520"/>
      <c r="K110" s="319">
        <f>K26</f>
        <v>3042.76</v>
      </c>
    </row>
    <row r="111" spans="1:11" s="180" customFormat="1" ht="20.100000000000001" customHeight="1">
      <c r="A111" s="248" t="s">
        <v>62</v>
      </c>
      <c r="B111" s="431" t="s">
        <v>161</v>
      </c>
      <c r="C111" s="431"/>
      <c r="D111" s="431"/>
      <c r="E111" s="431"/>
      <c r="F111" s="431"/>
      <c r="G111" s="431"/>
      <c r="H111" s="431"/>
      <c r="I111" s="319">
        <f>I62</f>
        <v>2406.06</v>
      </c>
      <c r="J111" s="520"/>
      <c r="K111" s="319">
        <f>K62</f>
        <v>2427.06</v>
      </c>
    </row>
    <row r="112" spans="1:11" s="180" customFormat="1" ht="20.100000000000001" customHeight="1">
      <c r="A112" s="248" t="s">
        <v>65</v>
      </c>
      <c r="B112" s="431" t="s">
        <v>119</v>
      </c>
      <c r="C112" s="431"/>
      <c r="D112" s="431"/>
      <c r="E112" s="431"/>
      <c r="F112" s="431"/>
      <c r="G112" s="431"/>
      <c r="H112" s="431"/>
      <c r="I112" s="319">
        <f>I70</f>
        <v>200.85</v>
      </c>
      <c r="J112" s="520"/>
      <c r="K112" s="319">
        <f>K70</f>
        <v>200.85</v>
      </c>
    </row>
    <row r="113" spans="1:11" s="180" customFormat="1" ht="20.100000000000001" customHeight="1">
      <c r="A113" s="248" t="s">
        <v>67</v>
      </c>
      <c r="B113" s="431" t="s">
        <v>128</v>
      </c>
      <c r="C113" s="431"/>
      <c r="D113" s="431"/>
      <c r="E113" s="431"/>
      <c r="F113" s="431"/>
      <c r="G113" s="431"/>
      <c r="H113" s="431"/>
      <c r="I113" s="319">
        <f>I80</f>
        <v>28.17</v>
      </c>
      <c r="J113" s="520"/>
      <c r="K113" s="319">
        <f>K80</f>
        <v>28.17</v>
      </c>
    </row>
    <row r="114" spans="1:11" s="180" customFormat="1" ht="20.100000000000001" customHeight="1">
      <c r="A114" s="248" t="s">
        <v>51</v>
      </c>
      <c r="B114" s="431" t="s">
        <v>162</v>
      </c>
      <c r="C114" s="431"/>
      <c r="D114" s="431"/>
      <c r="E114" s="431"/>
      <c r="F114" s="431"/>
      <c r="G114" s="431"/>
      <c r="H114" s="431"/>
      <c r="I114" s="319">
        <f>I85</f>
        <v>0</v>
      </c>
      <c r="J114" s="520"/>
      <c r="K114" s="319">
        <f>K85</f>
        <v>0</v>
      </c>
    </row>
    <row r="115" spans="1:11" s="180" customFormat="1" ht="20.100000000000001" customHeight="1">
      <c r="A115" s="502" t="s">
        <v>163</v>
      </c>
      <c r="B115" s="502"/>
      <c r="C115" s="502"/>
      <c r="D115" s="502"/>
      <c r="E115" s="502"/>
      <c r="F115" s="502"/>
      <c r="G115" s="502"/>
      <c r="H115" s="502"/>
      <c r="I115" s="249">
        <f>TRUNC(SUM(I110:I114),2)</f>
        <v>5677.84</v>
      </c>
      <c r="J115" s="520"/>
      <c r="K115" s="249">
        <f>TRUNC(SUM(K110:K114),2)</f>
        <v>5698.84</v>
      </c>
    </row>
    <row r="116" spans="1:11" s="180" customFormat="1" ht="20.100000000000001" customHeight="1">
      <c r="A116" s="248" t="s">
        <v>105</v>
      </c>
      <c r="B116" s="431" t="s">
        <v>164</v>
      </c>
      <c r="C116" s="431"/>
      <c r="D116" s="431"/>
      <c r="E116" s="431"/>
      <c r="F116" s="431"/>
      <c r="G116" s="431"/>
      <c r="H116" s="431"/>
      <c r="I116" s="330">
        <f>I106</f>
        <v>537.63892720306524</v>
      </c>
      <c r="J116" s="520"/>
      <c r="K116" s="330">
        <f>K106</f>
        <v>539.62743295019163</v>
      </c>
    </row>
    <row r="117" spans="1:11" s="180" customFormat="1" ht="20.100000000000001" customHeight="1">
      <c r="A117" s="429" t="s">
        <v>165</v>
      </c>
      <c r="B117" s="429"/>
      <c r="C117" s="429"/>
      <c r="D117" s="429"/>
      <c r="E117" s="429"/>
      <c r="F117" s="429"/>
      <c r="G117" s="429"/>
      <c r="H117" s="430"/>
      <c r="I117" s="349">
        <f>+I115+I116</f>
        <v>6215.4789272030657</v>
      </c>
      <c r="J117" s="521"/>
      <c r="K117" s="350">
        <f>+K115+K116</f>
        <v>6238.4674329501922</v>
      </c>
    </row>
    <row r="118" spans="1:11" s="180" customFormat="1" ht="20.100000000000001" customHeight="1">
      <c r="A118" s="429" t="s">
        <v>413</v>
      </c>
      <c r="B118" s="429"/>
      <c r="C118" s="429"/>
      <c r="D118" s="429"/>
      <c r="E118" s="429"/>
      <c r="F118" s="429"/>
      <c r="G118" s="429"/>
      <c r="H118" s="430"/>
      <c r="I118" s="349">
        <f>I117*60</f>
        <v>372928.73563218396</v>
      </c>
      <c r="J118" s="207"/>
      <c r="K118" s="350">
        <f>K117*60</f>
        <v>374308.04597701156</v>
      </c>
    </row>
  </sheetData>
  <mergeCells count="168">
    <mergeCell ref="B84:H84"/>
    <mergeCell ref="A85:H85"/>
    <mergeCell ref="A86:I86"/>
    <mergeCell ref="A93:K93"/>
    <mergeCell ref="A87:F92"/>
    <mergeCell ref="G87:H87"/>
    <mergeCell ref="G88:H88"/>
    <mergeCell ref="G89:H89"/>
    <mergeCell ref="G90:H90"/>
    <mergeCell ref="G91:H91"/>
    <mergeCell ref="G92:H92"/>
    <mergeCell ref="B100:G100"/>
    <mergeCell ref="B101:G101"/>
    <mergeCell ref="B42:G42"/>
    <mergeCell ref="B43:G43"/>
    <mergeCell ref="B44:G44"/>
    <mergeCell ref="B45:G45"/>
    <mergeCell ref="A46:G46"/>
    <mergeCell ref="A47:K47"/>
    <mergeCell ref="B65:G65"/>
    <mergeCell ref="B66:G66"/>
    <mergeCell ref="B77:G77"/>
    <mergeCell ref="A71:F72"/>
    <mergeCell ref="G71:H71"/>
    <mergeCell ref="B67:G67"/>
    <mergeCell ref="B68:G68"/>
    <mergeCell ref="B69:G69"/>
    <mergeCell ref="A63:K63"/>
    <mergeCell ref="B64:H64"/>
    <mergeCell ref="A62:H62"/>
    <mergeCell ref="G72:H72"/>
    <mergeCell ref="J37:J46"/>
    <mergeCell ref="J50:J56"/>
    <mergeCell ref="J58:J62"/>
    <mergeCell ref="J67:J72"/>
    <mergeCell ref="J94:J98"/>
    <mergeCell ref="B94:G94"/>
    <mergeCell ref="B95:G95"/>
    <mergeCell ref="B15:H15"/>
    <mergeCell ref="I15:K15"/>
    <mergeCell ref="J74:J80"/>
    <mergeCell ref="B18:H18"/>
    <mergeCell ref="I18:K18"/>
    <mergeCell ref="A20:H20"/>
    <mergeCell ref="A21:K21"/>
    <mergeCell ref="B22:G22"/>
    <mergeCell ref="B23:H23"/>
    <mergeCell ref="B16:H16"/>
    <mergeCell ref="A36:K36"/>
    <mergeCell ref="B37:G37"/>
    <mergeCell ref="B38:G38"/>
    <mergeCell ref="B39:G39"/>
    <mergeCell ref="B40:G40"/>
    <mergeCell ref="B41:G41"/>
    <mergeCell ref="B24:G24"/>
    <mergeCell ref="B25:G25"/>
    <mergeCell ref="I16:K16"/>
    <mergeCell ref="B17:H17"/>
    <mergeCell ref="I17:K17"/>
    <mergeCell ref="A27:K27"/>
    <mergeCell ref="A28:K28"/>
    <mergeCell ref="B13:H13"/>
    <mergeCell ref="I13:K13"/>
    <mergeCell ref="B14:H14"/>
    <mergeCell ref="I14:K14"/>
    <mergeCell ref="A33:F35"/>
    <mergeCell ref="G33:H33"/>
    <mergeCell ref="G34:H34"/>
    <mergeCell ref="G35:H35"/>
    <mergeCell ref="B30:G30"/>
    <mergeCell ref="B31:G31"/>
    <mergeCell ref="A32:G32"/>
    <mergeCell ref="A19:K19"/>
    <mergeCell ref="J22:J26"/>
    <mergeCell ref="A26:H26"/>
    <mergeCell ref="J29:J35"/>
    <mergeCell ref="B29:G29"/>
    <mergeCell ref="BQ48:BX48"/>
    <mergeCell ref="B114:H114"/>
    <mergeCell ref="A115:H115"/>
    <mergeCell ref="B116:H116"/>
    <mergeCell ref="A117:H117"/>
    <mergeCell ref="A106:H106"/>
    <mergeCell ref="A108:K108"/>
    <mergeCell ref="A109:H109"/>
    <mergeCell ref="B110:H110"/>
    <mergeCell ref="B111:H111"/>
    <mergeCell ref="J100:J107"/>
    <mergeCell ref="J109:J117"/>
    <mergeCell ref="B112:H112"/>
    <mergeCell ref="B113:H113"/>
    <mergeCell ref="A105:G105"/>
    <mergeCell ref="A107:H107"/>
    <mergeCell ref="B103:G103"/>
    <mergeCell ref="B104:G104"/>
    <mergeCell ref="B96:G96"/>
    <mergeCell ref="A98:A104"/>
    <mergeCell ref="B60:H60"/>
    <mergeCell ref="B61:H61"/>
    <mergeCell ref="B97:F97"/>
    <mergeCell ref="J82:J92"/>
    <mergeCell ref="B53:H53"/>
    <mergeCell ref="B54:H54"/>
    <mergeCell ref="B55:H55"/>
    <mergeCell ref="A56:I56"/>
    <mergeCell ref="A57:K57"/>
    <mergeCell ref="B58:H58"/>
    <mergeCell ref="B59:H59"/>
    <mergeCell ref="AC48:AJ48"/>
    <mergeCell ref="BI48:BP48"/>
    <mergeCell ref="B83:H83"/>
    <mergeCell ref="B78:G78"/>
    <mergeCell ref="B79:G79"/>
    <mergeCell ref="A70:G70"/>
    <mergeCell ref="A73:K73"/>
    <mergeCell ref="B74:H74"/>
    <mergeCell ref="B75:G75"/>
    <mergeCell ref="B76:G76"/>
    <mergeCell ref="B82:H82"/>
    <mergeCell ref="A81:K81"/>
    <mergeCell ref="GG48:GN48"/>
    <mergeCell ref="B49:E49"/>
    <mergeCell ref="B50:F50"/>
    <mergeCell ref="B51:H51"/>
    <mergeCell ref="B52:H52"/>
    <mergeCell ref="EC48:EJ48"/>
    <mergeCell ref="EK48:ER48"/>
    <mergeCell ref="ES48:EZ48"/>
    <mergeCell ref="FA48:FH48"/>
    <mergeCell ref="FI48:FP48"/>
    <mergeCell ref="FQ48:FX48"/>
    <mergeCell ref="CG48:CN48"/>
    <mergeCell ref="CO48:CV48"/>
    <mergeCell ref="CW48:DD48"/>
    <mergeCell ref="DE48:DL48"/>
    <mergeCell ref="DM48:DT48"/>
    <mergeCell ref="DU48:EB48"/>
    <mergeCell ref="AK48:AR48"/>
    <mergeCell ref="AS48:AZ48"/>
    <mergeCell ref="BA48:BH48"/>
    <mergeCell ref="FY48:GF48"/>
    <mergeCell ref="M48:T48"/>
    <mergeCell ref="U48:AB48"/>
    <mergeCell ref="BY48:CF48"/>
    <mergeCell ref="A118:H118"/>
    <mergeCell ref="I1:K1"/>
    <mergeCell ref="A3:K3"/>
    <mergeCell ref="B4:H4"/>
    <mergeCell ref="I4:K4"/>
    <mergeCell ref="A11:K11"/>
    <mergeCell ref="B12:H12"/>
    <mergeCell ref="I12:K12"/>
    <mergeCell ref="A8:K8"/>
    <mergeCell ref="A9:F9"/>
    <mergeCell ref="G9:H9"/>
    <mergeCell ref="I9:K9"/>
    <mergeCell ref="B5:H5"/>
    <mergeCell ref="B6:H6"/>
    <mergeCell ref="I6:K6"/>
    <mergeCell ref="B7:H7"/>
    <mergeCell ref="I7:K7"/>
    <mergeCell ref="A10:F10"/>
    <mergeCell ref="G10:H10"/>
    <mergeCell ref="A1:H2"/>
    <mergeCell ref="A80:H80"/>
    <mergeCell ref="B98:F98"/>
    <mergeCell ref="G97:H97"/>
    <mergeCell ref="B48:H48"/>
  </mergeCells>
  <pageMargins left="0.25" right="0.25" top="0.75" bottom="0.75" header="0.3" footer="0.3"/>
  <pageSetup paperSize="9" scale="45" fitToHeight="0" orientation="landscape" r:id="rId1"/>
  <headerFooter>
    <oddHeader>&amp;A</oddHead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E0FC0-BF66-4622-A976-33247D7E3D71}">
  <sheetPr>
    <tabColor rgb="FF92D050"/>
  </sheetPr>
  <dimension ref="A1:ALW118"/>
  <sheetViews>
    <sheetView showGridLines="0" topLeftCell="A112" zoomScale="130" zoomScaleNormal="130" workbookViewId="0">
      <selection activeCell="E124" sqref="E124"/>
    </sheetView>
  </sheetViews>
  <sheetFormatPr defaultColWidth="9.140625" defaultRowHeight="15" customHeight="1"/>
  <cols>
    <col min="1" max="1" width="3.140625" style="180" bestFit="1" customWidth="1"/>
    <col min="2" max="3" width="11.42578125" style="180" customWidth="1"/>
    <col min="4" max="4" width="13.7109375" style="180" customWidth="1"/>
    <col min="5" max="5" width="16.85546875" style="180" customWidth="1"/>
    <col min="6" max="6" width="6.7109375" style="180" customWidth="1"/>
    <col min="7" max="7" width="8.28515625" style="180" customWidth="1"/>
    <col min="8" max="8" width="9.5703125" style="184" customWidth="1"/>
    <col min="9" max="9" width="18.5703125" style="182" customWidth="1"/>
    <col min="10" max="1011" width="11.42578125" style="180" customWidth="1"/>
    <col min="1012" max="1012" width="9.140625" style="181" customWidth="1"/>
    <col min="1013" max="16384" width="9.140625" style="181"/>
  </cols>
  <sheetData>
    <row r="1" spans="1:9" s="180" customFormat="1" ht="30.75" customHeight="1">
      <c r="A1" s="432" t="s">
        <v>58</v>
      </c>
      <c r="B1" s="433"/>
      <c r="C1" s="433"/>
      <c r="D1" s="433"/>
      <c r="E1" s="433"/>
      <c r="F1" s="433"/>
      <c r="G1" s="433"/>
      <c r="H1" s="433"/>
      <c r="I1" s="308" t="s">
        <v>392</v>
      </c>
    </row>
    <row r="2" spans="1:9" s="180" customFormat="1" ht="27.6" customHeight="1">
      <c r="A2" s="514"/>
      <c r="B2" s="515"/>
      <c r="C2" s="515"/>
      <c r="D2" s="515"/>
      <c r="E2" s="515"/>
      <c r="F2" s="515"/>
      <c r="G2" s="515"/>
      <c r="H2" s="515"/>
      <c r="I2" s="367" t="s">
        <v>44</v>
      </c>
    </row>
    <row r="3" spans="1:9" s="180" customFormat="1" ht="20.100000000000001" customHeight="1">
      <c r="A3" s="550" t="s">
        <v>59</v>
      </c>
      <c r="B3" s="550"/>
      <c r="C3" s="550"/>
      <c r="D3" s="550"/>
      <c r="E3" s="550"/>
      <c r="F3" s="550"/>
      <c r="G3" s="550"/>
      <c r="H3" s="550"/>
      <c r="I3" s="550"/>
    </row>
    <row r="4" spans="1:9" s="180" customFormat="1" ht="20.100000000000001" customHeight="1">
      <c r="A4" s="269" t="s">
        <v>60</v>
      </c>
      <c r="B4" s="431" t="s">
        <v>61</v>
      </c>
      <c r="C4" s="431"/>
      <c r="D4" s="431"/>
      <c r="E4" s="431"/>
      <c r="F4" s="431"/>
      <c r="G4" s="431"/>
      <c r="H4" s="431"/>
      <c r="I4" s="351"/>
    </row>
    <row r="5" spans="1:9" s="180" customFormat="1" ht="20.100000000000001" customHeight="1">
      <c r="A5" s="269" t="s">
        <v>62</v>
      </c>
      <c r="B5" s="431" t="s">
        <v>63</v>
      </c>
      <c r="C5" s="431"/>
      <c r="D5" s="431"/>
      <c r="E5" s="431"/>
      <c r="F5" s="431"/>
      <c r="G5" s="431"/>
      <c r="H5" s="431"/>
      <c r="I5" s="352" t="s">
        <v>169</v>
      </c>
    </row>
    <row r="6" spans="1:9" s="180" customFormat="1" ht="20.100000000000001" customHeight="1">
      <c r="A6" s="269" t="s">
        <v>65</v>
      </c>
      <c r="B6" s="431" t="s">
        <v>66</v>
      </c>
      <c r="C6" s="431"/>
      <c r="D6" s="431"/>
      <c r="E6" s="431"/>
      <c r="F6" s="431"/>
      <c r="G6" s="431"/>
      <c r="H6" s="431"/>
      <c r="I6" s="352"/>
    </row>
    <row r="7" spans="1:9" s="180" customFormat="1" ht="20.100000000000001" customHeight="1">
      <c r="A7" s="269" t="s">
        <v>67</v>
      </c>
      <c r="B7" s="431" t="s">
        <v>68</v>
      </c>
      <c r="C7" s="431"/>
      <c r="D7" s="431"/>
      <c r="E7" s="431"/>
      <c r="F7" s="431"/>
      <c r="G7" s="431"/>
      <c r="H7" s="431"/>
      <c r="I7" s="352" t="s">
        <v>69</v>
      </c>
    </row>
    <row r="8" spans="1:9" s="180" customFormat="1" ht="34.9" customHeight="1">
      <c r="A8" s="440" t="s">
        <v>70</v>
      </c>
      <c r="B8" s="440"/>
      <c r="C8" s="440"/>
      <c r="D8" s="440"/>
      <c r="E8" s="440"/>
      <c r="F8" s="440"/>
      <c r="G8" s="440"/>
      <c r="H8" s="440"/>
      <c r="I8" s="440"/>
    </row>
    <row r="9" spans="1:9" s="180" customFormat="1" ht="39" customHeight="1">
      <c r="A9" s="441" t="s">
        <v>71</v>
      </c>
      <c r="B9" s="441"/>
      <c r="C9" s="441"/>
      <c r="D9" s="441"/>
      <c r="E9" s="441"/>
      <c r="F9" s="441"/>
      <c r="G9" s="443" t="s">
        <v>72</v>
      </c>
      <c r="H9" s="443"/>
      <c r="I9" s="332" t="s">
        <v>73</v>
      </c>
    </row>
    <row r="10" spans="1:9" s="180" customFormat="1" ht="20.100000000000001" customHeight="1">
      <c r="A10" s="440" t="s">
        <v>343</v>
      </c>
      <c r="B10" s="440"/>
      <c r="C10" s="440"/>
      <c r="D10" s="440"/>
      <c r="E10" s="440"/>
      <c r="F10" s="440"/>
      <c r="G10" s="440" t="s">
        <v>54</v>
      </c>
      <c r="H10" s="440"/>
      <c r="I10" s="255">
        <v>7</v>
      </c>
    </row>
    <row r="11" spans="1:9" s="180" customFormat="1" ht="20.100000000000001" customHeight="1">
      <c r="A11" s="441" t="s">
        <v>74</v>
      </c>
      <c r="B11" s="441"/>
      <c r="C11" s="441"/>
      <c r="D11" s="441"/>
      <c r="E11" s="441"/>
      <c r="F11" s="441"/>
      <c r="G11" s="441"/>
      <c r="H11" s="441"/>
      <c r="I11" s="441"/>
    </row>
    <row r="12" spans="1:9" s="180" customFormat="1" ht="24" customHeight="1">
      <c r="A12" s="215">
        <v>1</v>
      </c>
      <c r="B12" s="431" t="s">
        <v>75</v>
      </c>
      <c r="C12" s="431"/>
      <c r="D12" s="431"/>
      <c r="E12" s="431"/>
      <c r="F12" s="431"/>
      <c r="G12" s="431"/>
      <c r="H12" s="431"/>
      <c r="I12" s="311" t="s">
        <v>343</v>
      </c>
    </row>
    <row r="13" spans="1:9" s="180" customFormat="1" ht="20.100000000000001" customHeight="1">
      <c r="A13" s="215">
        <v>2</v>
      </c>
      <c r="B13" s="431" t="s">
        <v>76</v>
      </c>
      <c r="C13" s="431"/>
      <c r="D13" s="431"/>
      <c r="E13" s="431"/>
      <c r="F13" s="431"/>
      <c r="G13" s="431"/>
      <c r="H13" s="431"/>
      <c r="I13" s="312" t="s">
        <v>344</v>
      </c>
    </row>
    <row r="14" spans="1:9" s="180" customFormat="1" ht="20.100000000000001" customHeight="1">
      <c r="A14" s="215">
        <v>3</v>
      </c>
      <c r="B14" s="431" t="s">
        <v>77</v>
      </c>
      <c r="C14" s="431"/>
      <c r="D14" s="431"/>
      <c r="E14" s="431"/>
      <c r="F14" s="431"/>
      <c r="G14" s="431"/>
      <c r="H14" s="431"/>
      <c r="I14" s="313">
        <v>2340.59</v>
      </c>
    </row>
    <row r="15" spans="1:9" s="180" customFormat="1" ht="20.100000000000001" customHeight="1">
      <c r="A15" s="215">
        <v>4</v>
      </c>
      <c r="B15" s="431" t="s">
        <v>78</v>
      </c>
      <c r="C15" s="431"/>
      <c r="D15" s="431"/>
      <c r="E15" s="431"/>
      <c r="F15" s="431"/>
      <c r="G15" s="431"/>
      <c r="H15" s="431"/>
      <c r="I15" s="314" t="s">
        <v>345</v>
      </c>
    </row>
    <row r="16" spans="1:9" s="180" customFormat="1" ht="20.100000000000001" customHeight="1">
      <c r="A16" s="215">
        <v>5</v>
      </c>
      <c r="B16" s="431" t="s">
        <v>79</v>
      </c>
      <c r="C16" s="431"/>
      <c r="D16" s="431"/>
      <c r="E16" s="431"/>
      <c r="F16" s="431"/>
      <c r="G16" s="431"/>
      <c r="H16" s="431"/>
      <c r="I16" s="314">
        <v>44927</v>
      </c>
    </row>
    <row r="17" spans="1:9" s="180" customFormat="1" ht="20.100000000000001" customHeight="1">
      <c r="A17" s="215">
        <v>6</v>
      </c>
      <c r="B17" s="431" t="s">
        <v>80</v>
      </c>
      <c r="C17" s="431"/>
      <c r="D17" s="431"/>
      <c r="E17" s="431"/>
      <c r="F17" s="431"/>
      <c r="G17" s="431"/>
      <c r="H17" s="431"/>
      <c r="I17" s="312">
        <v>1320</v>
      </c>
    </row>
    <row r="18" spans="1:9" s="180" customFormat="1" ht="20.100000000000001" customHeight="1">
      <c r="A18" s="215">
        <v>7</v>
      </c>
      <c r="B18" s="431" t="s">
        <v>81</v>
      </c>
      <c r="C18" s="431"/>
      <c r="D18" s="431"/>
      <c r="E18" s="431"/>
      <c r="F18" s="431"/>
      <c r="G18" s="431"/>
      <c r="H18" s="431"/>
      <c r="I18" s="315">
        <v>21</v>
      </c>
    </row>
    <row r="19" spans="1:9" s="180" customFormat="1" ht="19.899999999999999" customHeight="1">
      <c r="A19" s="440"/>
      <c r="B19" s="440"/>
      <c r="C19" s="440"/>
      <c r="D19" s="440"/>
      <c r="E19" s="440"/>
      <c r="F19" s="440"/>
      <c r="G19" s="440"/>
      <c r="H19" s="440"/>
      <c r="I19" s="440"/>
    </row>
    <row r="20" spans="1:9" s="180" customFormat="1" ht="25.9" customHeight="1">
      <c r="A20" s="440" t="s">
        <v>82</v>
      </c>
      <c r="B20" s="440"/>
      <c r="C20" s="440"/>
      <c r="D20" s="440"/>
      <c r="E20" s="440"/>
      <c r="F20" s="440"/>
      <c r="G20" s="440"/>
      <c r="H20" s="440"/>
      <c r="I20" s="316" t="s">
        <v>44</v>
      </c>
    </row>
    <row r="21" spans="1:9" s="180" customFormat="1" ht="20.100000000000001" customHeight="1">
      <c r="A21" s="446" t="s">
        <v>83</v>
      </c>
      <c r="B21" s="446"/>
      <c r="C21" s="446"/>
      <c r="D21" s="446"/>
      <c r="E21" s="446"/>
      <c r="F21" s="446"/>
      <c r="G21" s="446"/>
      <c r="H21" s="446"/>
      <c r="I21" s="446"/>
    </row>
    <row r="22" spans="1:9" s="180" customFormat="1" ht="19.149999999999999" customHeight="1">
      <c r="A22" s="216">
        <v>1</v>
      </c>
      <c r="B22" s="446" t="s">
        <v>84</v>
      </c>
      <c r="C22" s="446"/>
      <c r="D22" s="446"/>
      <c r="E22" s="446"/>
      <c r="F22" s="446"/>
      <c r="G22" s="446"/>
      <c r="H22" s="271" t="s">
        <v>85</v>
      </c>
      <c r="I22" s="271" t="s">
        <v>86</v>
      </c>
    </row>
    <row r="23" spans="1:9" s="180" customFormat="1" ht="20.45" customHeight="1">
      <c r="A23" s="269" t="s">
        <v>60</v>
      </c>
      <c r="B23" s="447" t="s">
        <v>368</v>
      </c>
      <c r="C23" s="447"/>
      <c r="D23" s="447"/>
      <c r="E23" s="447"/>
      <c r="F23" s="447"/>
      <c r="G23" s="447"/>
      <c r="H23" s="447"/>
      <c r="I23" s="317">
        <f>I14</f>
        <v>2340.59</v>
      </c>
    </row>
    <row r="24" spans="1:9" s="180" customFormat="1" ht="20.45" customHeight="1">
      <c r="A24" s="269" t="s">
        <v>62</v>
      </c>
      <c r="B24" s="448" t="s">
        <v>87</v>
      </c>
      <c r="C24" s="448"/>
      <c r="D24" s="448"/>
      <c r="E24" s="448"/>
      <c r="F24" s="448"/>
      <c r="G24" s="448"/>
      <c r="H24" s="218">
        <v>0.3</v>
      </c>
      <c r="I24" s="318">
        <f>TRUNC(I23*H24,2)</f>
        <v>702.17</v>
      </c>
    </row>
    <row r="25" spans="1:9" s="180" customFormat="1" ht="20.100000000000001" customHeight="1">
      <c r="A25" s="269" t="s">
        <v>65</v>
      </c>
      <c r="B25" s="448" t="s">
        <v>88</v>
      </c>
      <c r="C25" s="448"/>
      <c r="D25" s="448"/>
      <c r="E25" s="448"/>
      <c r="F25" s="448"/>
      <c r="G25" s="448"/>
      <c r="H25" s="218"/>
      <c r="I25" s="318"/>
    </row>
    <row r="26" spans="1:9" s="180" customFormat="1" ht="20.100000000000001" customHeight="1">
      <c r="A26" s="449" t="s">
        <v>89</v>
      </c>
      <c r="B26" s="449"/>
      <c r="C26" s="449"/>
      <c r="D26" s="449"/>
      <c r="E26" s="449"/>
      <c r="F26" s="449"/>
      <c r="G26" s="449"/>
      <c r="H26" s="449"/>
      <c r="I26" s="219">
        <f>TRUNC(SUM(I23:I25),2)</f>
        <v>3042.76</v>
      </c>
    </row>
    <row r="27" spans="1:9" s="180" customFormat="1" ht="20.100000000000001" customHeight="1">
      <c r="A27" s="450" t="s">
        <v>90</v>
      </c>
      <c r="B27" s="450"/>
      <c r="C27" s="450"/>
      <c r="D27" s="450"/>
      <c r="E27" s="450"/>
      <c r="F27" s="450"/>
      <c r="G27" s="450"/>
      <c r="H27" s="450"/>
      <c r="I27" s="450"/>
    </row>
    <row r="28" spans="1:9" s="180" customFormat="1" ht="25.15" customHeight="1">
      <c r="A28" s="450" t="s">
        <v>91</v>
      </c>
      <c r="B28" s="450"/>
      <c r="C28" s="450"/>
      <c r="D28" s="450"/>
      <c r="E28" s="450"/>
      <c r="F28" s="450"/>
      <c r="G28" s="450"/>
      <c r="H28" s="450"/>
      <c r="I28" s="450"/>
    </row>
    <row r="29" spans="1:9" s="180" customFormat="1" ht="21" customHeight="1">
      <c r="A29" s="220" t="s">
        <v>92</v>
      </c>
      <c r="B29" s="451" t="s">
        <v>93</v>
      </c>
      <c r="C29" s="451"/>
      <c r="D29" s="451"/>
      <c r="E29" s="451"/>
      <c r="F29" s="451"/>
      <c r="G29" s="451"/>
      <c r="H29" s="221" t="s">
        <v>85</v>
      </c>
      <c r="I29" s="217" t="s">
        <v>86</v>
      </c>
    </row>
    <row r="30" spans="1:9" s="180" customFormat="1" ht="18" customHeight="1">
      <c r="A30" s="215" t="s">
        <v>60</v>
      </c>
      <c r="B30" s="447" t="s">
        <v>369</v>
      </c>
      <c r="C30" s="447"/>
      <c r="D30" s="447"/>
      <c r="E30" s="447"/>
      <c r="F30" s="447"/>
      <c r="G30" s="447"/>
      <c r="H30" s="222">
        <f>1/12</f>
        <v>8.3333333333333329E-2</v>
      </c>
      <c r="I30" s="319">
        <f>TRUNC($I$26*H30,2)</f>
        <v>253.56</v>
      </c>
    </row>
    <row r="31" spans="1:9" ht="37.5" customHeight="1">
      <c r="A31" s="215" t="s">
        <v>62</v>
      </c>
      <c r="B31" s="452" t="s">
        <v>370</v>
      </c>
      <c r="C31" s="453"/>
      <c r="D31" s="453"/>
      <c r="E31" s="453"/>
      <c r="F31" s="453"/>
      <c r="G31" s="454"/>
      <c r="H31" s="223">
        <v>0.1118</v>
      </c>
      <c r="I31" s="319">
        <f>TRUNC(H31*I26,2)</f>
        <v>340.18</v>
      </c>
    </row>
    <row r="32" spans="1:9" ht="25.15" customHeight="1" thickBot="1">
      <c r="A32" s="527" t="s">
        <v>94</v>
      </c>
      <c r="B32" s="527"/>
      <c r="C32" s="527"/>
      <c r="D32" s="527"/>
      <c r="E32" s="527"/>
      <c r="F32" s="527"/>
      <c r="G32" s="455"/>
      <c r="H32" s="224">
        <f t="shared" ref="H32:I32" si="0">SUM(H30:H31)</f>
        <v>0.19513333333333333</v>
      </c>
      <c r="I32" s="225">
        <f t="shared" si="0"/>
        <v>593.74</v>
      </c>
    </row>
    <row r="33" spans="1:200" ht="25.15" customHeight="1" thickTop="1" thickBot="1">
      <c r="A33" s="551" t="s">
        <v>95</v>
      </c>
      <c r="B33" s="551"/>
      <c r="C33" s="551"/>
      <c r="D33" s="551"/>
      <c r="E33" s="551"/>
      <c r="F33" s="552"/>
      <c r="G33" s="525" t="s">
        <v>96</v>
      </c>
      <c r="H33" s="526"/>
      <c r="I33" s="266">
        <f>I26</f>
        <v>3042.76</v>
      </c>
    </row>
    <row r="34" spans="1:200" ht="25.15" customHeight="1" thickTop="1" thickBot="1">
      <c r="A34" s="553"/>
      <c r="B34" s="553"/>
      <c r="C34" s="553"/>
      <c r="D34" s="553"/>
      <c r="E34" s="553"/>
      <c r="F34" s="554"/>
      <c r="G34" s="525" t="s">
        <v>97</v>
      </c>
      <c r="H34" s="526"/>
      <c r="I34" s="266">
        <f>I32</f>
        <v>593.74</v>
      </c>
    </row>
    <row r="35" spans="1:200" ht="25.15" customHeight="1" thickTop="1" thickBot="1">
      <c r="A35" s="555"/>
      <c r="B35" s="555"/>
      <c r="C35" s="555"/>
      <c r="D35" s="555"/>
      <c r="E35" s="555"/>
      <c r="F35" s="556"/>
      <c r="G35" s="525" t="s">
        <v>94</v>
      </c>
      <c r="H35" s="526"/>
      <c r="I35" s="266">
        <f>SUM(I33:I34)</f>
        <v>3636.5</v>
      </c>
    </row>
    <row r="36" spans="1:200" ht="19.5" customHeight="1" thickTop="1">
      <c r="A36" s="534" t="s">
        <v>98</v>
      </c>
      <c r="B36" s="534"/>
      <c r="C36" s="534"/>
      <c r="D36" s="534"/>
      <c r="E36" s="534"/>
      <c r="F36" s="534"/>
      <c r="G36" s="534"/>
      <c r="H36" s="534"/>
      <c r="I36" s="534"/>
    </row>
    <row r="37" spans="1:200" ht="20.100000000000001" customHeight="1">
      <c r="A37" s="216" t="s">
        <v>99</v>
      </c>
      <c r="B37" s="459" t="s">
        <v>100</v>
      </c>
      <c r="C37" s="459"/>
      <c r="D37" s="459"/>
      <c r="E37" s="459"/>
      <c r="F37" s="459"/>
      <c r="G37" s="459"/>
      <c r="H37" s="217" t="s">
        <v>85</v>
      </c>
      <c r="I37" s="217" t="s">
        <v>86</v>
      </c>
    </row>
    <row r="38" spans="1:200" ht="20.100000000000001" customHeight="1">
      <c r="A38" s="215" t="s">
        <v>60</v>
      </c>
      <c r="B38" s="431" t="s">
        <v>101</v>
      </c>
      <c r="C38" s="431"/>
      <c r="D38" s="431"/>
      <c r="E38" s="431"/>
      <c r="F38" s="431"/>
      <c r="G38" s="431"/>
      <c r="H38" s="320">
        <v>0.2</v>
      </c>
      <c r="I38" s="319">
        <f>TRUNC($I$35*H38,2)</f>
        <v>727.3</v>
      </c>
    </row>
    <row r="39" spans="1:200" ht="22.15" customHeight="1">
      <c r="A39" s="215" t="s">
        <v>62</v>
      </c>
      <c r="B39" s="431" t="s">
        <v>102</v>
      </c>
      <c r="C39" s="431"/>
      <c r="D39" s="431"/>
      <c r="E39" s="431"/>
      <c r="F39" s="431"/>
      <c r="G39" s="431"/>
      <c r="H39" s="321">
        <v>2.5000000000000001E-2</v>
      </c>
      <c r="I39" s="319">
        <f t="shared" ref="I39:I45" si="1">TRUNC($I$35*H39,2)</f>
        <v>90.91</v>
      </c>
    </row>
    <row r="40" spans="1:200" ht="21.75" customHeight="1">
      <c r="A40" s="215" t="s">
        <v>65</v>
      </c>
      <c r="B40" s="431" t="s">
        <v>371</v>
      </c>
      <c r="C40" s="431"/>
      <c r="D40" s="431"/>
      <c r="E40" s="431"/>
      <c r="F40" s="431"/>
      <c r="G40" s="431"/>
      <c r="H40" s="320">
        <v>0</v>
      </c>
      <c r="I40" s="319">
        <f t="shared" si="1"/>
        <v>0</v>
      </c>
    </row>
    <row r="41" spans="1:200" ht="20.100000000000001" customHeight="1">
      <c r="A41" s="215" t="s">
        <v>67</v>
      </c>
      <c r="B41" s="431" t="s">
        <v>103</v>
      </c>
      <c r="C41" s="431"/>
      <c r="D41" s="431"/>
      <c r="E41" s="431"/>
      <c r="F41" s="431"/>
      <c r="G41" s="431"/>
      <c r="H41" s="226">
        <v>1.4999999999999999E-2</v>
      </c>
      <c r="I41" s="319">
        <f t="shared" si="1"/>
        <v>54.54</v>
      </c>
    </row>
    <row r="42" spans="1:200" ht="20.100000000000001" customHeight="1">
      <c r="A42" s="215" t="s">
        <v>51</v>
      </c>
      <c r="B42" s="431" t="s">
        <v>104</v>
      </c>
      <c r="C42" s="431"/>
      <c r="D42" s="431"/>
      <c r="E42" s="431"/>
      <c r="F42" s="431"/>
      <c r="G42" s="431"/>
      <c r="H42" s="226">
        <v>0.01</v>
      </c>
      <c r="I42" s="319">
        <f t="shared" si="1"/>
        <v>36.36</v>
      </c>
    </row>
    <row r="43" spans="1:200" ht="20.100000000000001" customHeight="1">
      <c r="A43" s="215" t="s">
        <v>105</v>
      </c>
      <c r="B43" s="431" t="s">
        <v>106</v>
      </c>
      <c r="C43" s="431"/>
      <c r="D43" s="431"/>
      <c r="E43" s="431"/>
      <c r="F43" s="431"/>
      <c r="G43" s="431"/>
      <c r="H43" s="226">
        <v>6.0000000000000001E-3</v>
      </c>
      <c r="I43" s="319">
        <f t="shared" si="1"/>
        <v>21.81</v>
      </c>
    </row>
    <row r="44" spans="1:200" ht="20.100000000000001" customHeight="1">
      <c r="A44" s="215" t="s">
        <v>107</v>
      </c>
      <c r="B44" s="431" t="s">
        <v>108</v>
      </c>
      <c r="C44" s="431"/>
      <c r="D44" s="431"/>
      <c r="E44" s="431"/>
      <c r="F44" s="431"/>
      <c r="G44" s="431"/>
      <c r="H44" s="226">
        <v>2E-3</v>
      </c>
      <c r="I44" s="319">
        <f t="shared" si="1"/>
        <v>7.27</v>
      </c>
    </row>
    <row r="45" spans="1:200" ht="20.100000000000001" customHeight="1">
      <c r="A45" s="215" t="s">
        <v>109</v>
      </c>
      <c r="B45" s="431" t="s">
        <v>110</v>
      </c>
      <c r="C45" s="431"/>
      <c r="D45" s="431"/>
      <c r="E45" s="431"/>
      <c r="F45" s="431"/>
      <c r="G45" s="431"/>
      <c r="H45" s="226">
        <v>0.08</v>
      </c>
      <c r="I45" s="319">
        <f t="shared" si="1"/>
        <v>290.92</v>
      </c>
    </row>
    <row r="46" spans="1:200" s="182" customFormat="1" ht="20.100000000000001" customHeight="1">
      <c r="A46" s="449" t="s">
        <v>94</v>
      </c>
      <c r="B46" s="449"/>
      <c r="C46" s="449"/>
      <c r="D46" s="449"/>
      <c r="E46" s="449"/>
      <c r="F46" s="449"/>
      <c r="G46" s="449"/>
      <c r="H46" s="227">
        <f t="shared" ref="H46:I46" si="2">SUM(H38:H45)</f>
        <v>0.33800000000000002</v>
      </c>
      <c r="I46" s="228">
        <f t="shared" si="2"/>
        <v>1229.1099999999999</v>
      </c>
    </row>
    <row r="47" spans="1:200" ht="20.100000000000001" customHeight="1">
      <c r="A47" s="446" t="s">
        <v>111</v>
      </c>
      <c r="B47" s="446"/>
      <c r="C47" s="446"/>
      <c r="D47" s="446"/>
      <c r="E47" s="446"/>
      <c r="F47" s="446"/>
      <c r="G47" s="446"/>
      <c r="H47" s="446"/>
      <c r="I47" s="446"/>
    </row>
    <row r="48" spans="1:200" s="179" customFormat="1" ht="22.15" customHeight="1">
      <c r="A48" s="216" t="s">
        <v>112</v>
      </c>
      <c r="B48" s="446" t="s">
        <v>113</v>
      </c>
      <c r="C48" s="446"/>
      <c r="D48" s="446"/>
      <c r="E48" s="446"/>
      <c r="F48" s="446"/>
      <c r="G48" s="446"/>
      <c r="H48" s="446"/>
      <c r="I48" s="217" t="s">
        <v>86</v>
      </c>
      <c r="J48" s="278"/>
      <c r="K48" s="278"/>
      <c r="L48" s="278"/>
      <c r="M48" s="278"/>
      <c r="N48" s="278"/>
      <c r="O48" s="278"/>
      <c r="P48" s="278"/>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c r="AQ48" s="460"/>
      <c r="AR48" s="460"/>
      <c r="AS48" s="460"/>
      <c r="AT48" s="460"/>
      <c r="AU48" s="460"/>
      <c r="AV48" s="460"/>
      <c r="AW48" s="460"/>
      <c r="AX48" s="460"/>
      <c r="AY48" s="460"/>
      <c r="AZ48" s="460"/>
      <c r="BA48" s="460"/>
      <c r="BB48" s="460"/>
      <c r="BC48" s="460"/>
      <c r="BD48" s="460"/>
      <c r="BE48" s="460"/>
      <c r="BF48" s="460"/>
      <c r="BG48" s="460"/>
      <c r="BH48" s="460"/>
      <c r="BI48" s="460"/>
      <c r="BJ48" s="460"/>
      <c r="BK48" s="460"/>
      <c r="BL48" s="460"/>
      <c r="BM48" s="460"/>
      <c r="BN48" s="460"/>
      <c r="BO48" s="460"/>
      <c r="BP48" s="460"/>
      <c r="BQ48" s="460"/>
      <c r="BR48" s="460"/>
      <c r="BS48" s="460"/>
      <c r="BT48" s="460"/>
      <c r="BU48" s="460"/>
      <c r="BV48" s="460"/>
      <c r="BW48" s="460"/>
      <c r="BX48" s="460"/>
      <c r="BY48" s="460"/>
      <c r="BZ48" s="460"/>
      <c r="CA48" s="460"/>
      <c r="CB48" s="460"/>
      <c r="CC48" s="460"/>
      <c r="CD48" s="460"/>
      <c r="CE48" s="460"/>
      <c r="CF48" s="460"/>
      <c r="CG48" s="460"/>
      <c r="CH48" s="460"/>
      <c r="CI48" s="460"/>
      <c r="CJ48" s="460"/>
      <c r="CK48" s="460"/>
      <c r="CL48" s="460"/>
      <c r="CM48" s="460"/>
      <c r="CN48" s="460"/>
      <c r="CO48" s="460"/>
      <c r="CP48" s="460"/>
      <c r="CQ48" s="460"/>
      <c r="CR48" s="460"/>
      <c r="CS48" s="460"/>
      <c r="CT48" s="460"/>
      <c r="CU48" s="460"/>
      <c r="CV48" s="460"/>
      <c r="CW48" s="460"/>
      <c r="CX48" s="460"/>
      <c r="CY48" s="460"/>
      <c r="CZ48" s="460"/>
      <c r="DA48" s="460"/>
      <c r="DB48" s="460"/>
      <c r="DC48" s="460"/>
      <c r="DD48" s="460"/>
      <c r="DE48" s="460"/>
      <c r="DF48" s="460"/>
      <c r="DG48" s="460"/>
      <c r="DH48" s="460"/>
      <c r="DI48" s="460"/>
      <c r="DJ48" s="460"/>
      <c r="DK48" s="460"/>
      <c r="DL48" s="460"/>
      <c r="DM48" s="460"/>
      <c r="DN48" s="460"/>
      <c r="DO48" s="460"/>
      <c r="DP48" s="460"/>
      <c r="DQ48" s="460"/>
      <c r="DR48" s="460"/>
      <c r="DS48" s="460"/>
      <c r="DT48" s="460"/>
      <c r="DU48" s="460"/>
      <c r="DV48" s="460"/>
      <c r="DW48" s="460"/>
      <c r="DX48" s="460"/>
      <c r="DY48" s="460"/>
      <c r="DZ48" s="460"/>
      <c r="EA48" s="460"/>
      <c r="EB48" s="460"/>
      <c r="EC48" s="460"/>
      <c r="ED48" s="460"/>
      <c r="EE48" s="460"/>
      <c r="EF48" s="460"/>
      <c r="EG48" s="460"/>
      <c r="EH48" s="460"/>
      <c r="EI48" s="460"/>
      <c r="EJ48" s="460"/>
      <c r="EK48" s="460"/>
      <c r="EL48" s="460"/>
      <c r="EM48" s="460"/>
      <c r="EN48" s="460"/>
      <c r="EO48" s="460"/>
      <c r="EP48" s="460"/>
      <c r="EQ48" s="460"/>
      <c r="ER48" s="460"/>
      <c r="ES48" s="460"/>
      <c r="ET48" s="460"/>
      <c r="EU48" s="460"/>
      <c r="EV48" s="460"/>
      <c r="EW48" s="460"/>
      <c r="EX48" s="460"/>
      <c r="EY48" s="460"/>
      <c r="EZ48" s="460"/>
      <c r="FA48" s="460"/>
      <c r="FB48" s="460"/>
      <c r="FC48" s="460"/>
      <c r="FD48" s="460"/>
      <c r="FE48" s="460"/>
      <c r="FF48" s="460"/>
      <c r="FG48" s="460"/>
      <c r="FH48" s="460"/>
      <c r="FI48" s="460"/>
      <c r="FJ48" s="460"/>
      <c r="FK48" s="460"/>
      <c r="FL48" s="460"/>
      <c r="FM48" s="460"/>
      <c r="FN48" s="460"/>
      <c r="FO48" s="460"/>
      <c r="FP48" s="460"/>
      <c r="FQ48" s="460"/>
      <c r="FR48" s="460"/>
      <c r="FS48" s="460"/>
      <c r="FT48" s="460"/>
      <c r="FU48" s="460"/>
      <c r="FV48" s="460"/>
      <c r="FW48" s="460"/>
      <c r="FX48" s="460"/>
      <c r="FY48" s="460"/>
      <c r="FZ48" s="460"/>
      <c r="GA48" s="460"/>
      <c r="GB48" s="460"/>
      <c r="GC48" s="460"/>
      <c r="GD48" s="460"/>
      <c r="GE48" s="460"/>
      <c r="GF48" s="460"/>
      <c r="GG48" s="460"/>
      <c r="GH48" s="460"/>
      <c r="GI48" s="460"/>
      <c r="GJ48" s="460"/>
      <c r="GK48" s="460"/>
      <c r="GL48" s="460"/>
      <c r="GM48" s="460"/>
      <c r="GN48" s="460"/>
      <c r="GO48" s="460"/>
      <c r="GP48" s="460"/>
      <c r="GQ48" s="460"/>
      <c r="GR48" s="460"/>
    </row>
    <row r="49" spans="1:9" s="180" customFormat="1" ht="22.9" customHeight="1">
      <c r="A49" s="215" t="s">
        <v>60</v>
      </c>
      <c r="B49" s="564" t="s">
        <v>346</v>
      </c>
      <c r="C49" s="565"/>
      <c r="D49" s="565"/>
      <c r="E49" s="565"/>
      <c r="F49" s="565"/>
      <c r="G49" s="565"/>
      <c r="H49" s="566"/>
      <c r="I49" s="322">
        <v>120.34</v>
      </c>
    </row>
    <row r="50" spans="1:9" s="180" customFormat="1" ht="22.9" customHeight="1">
      <c r="A50" s="215" t="s">
        <v>62</v>
      </c>
      <c r="B50" s="470" t="s">
        <v>373</v>
      </c>
      <c r="C50" s="471"/>
      <c r="D50" s="471"/>
      <c r="E50" s="471"/>
      <c r="F50" s="472"/>
      <c r="G50" s="231">
        <v>540</v>
      </c>
      <c r="H50" s="231">
        <f>G50*0.0099</f>
        <v>5.3460000000000001</v>
      </c>
      <c r="I50" s="322">
        <f>ROUND(G50-H50,2)</f>
        <v>534.65</v>
      </c>
    </row>
    <row r="51" spans="1:9" s="180" customFormat="1" ht="21" customHeight="1">
      <c r="A51" s="215" t="s">
        <v>65</v>
      </c>
      <c r="B51" s="473" t="s">
        <v>114</v>
      </c>
      <c r="C51" s="474"/>
      <c r="D51" s="474"/>
      <c r="E51" s="474"/>
      <c r="F51" s="474"/>
      <c r="G51" s="474"/>
      <c r="H51" s="475"/>
      <c r="I51" s="322">
        <v>0</v>
      </c>
    </row>
    <row r="52" spans="1:9" s="180" customFormat="1" ht="20.100000000000001" customHeight="1">
      <c r="A52" s="215" t="s">
        <v>67</v>
      </c>
      <c r="B52" s="431" t="s">
        <v>115</v>
      </c>
      <c r="C52" s="431"/>
      <c r="D52" s="431"/>
      <c r="E52" s="431"/>
      <c r="F52" s="431"/>
      <c r="G52" s="431"/>
      <c r="H52" s="431"/>
      <c r="I52" s="322">
        <v>0</v>
      </c>
    </row>
    <row r="53" spans="1:9" s="180" customFormat="1" ht="20.100000000000001" customHeight="1">
      <c r="A53" s="215" t="s">
        <v>51</v>
      </c>
      <c r="B53" s="431" t="s">
        <v>374</v>
      </c>
      <c r="C53" s="431"/>
      <c r="D53" s="431"/>
      <c r="E53" s="431"/>
      <c r="F53" s="431"/>
      <c r="G53" s="431"/>
      <c r="H53" s="431"/>
      <c r="I53" s="322">
        <v>0</v>
      </c>
    </row>
    <row r="54" spans="1:9" s="183" customFormat="1" ht="20.100000000000001" customHeight="1">
      <c r="A54" s="215" t="s">
        <v>105</v>
      </c>
      <c r="B54" s="431" t="s">
        <v>88</v>
      </c>
      <c r="C54" s="431"/>
      <c r="D54" s="431"/>
      <c r="E54" s="431"/>
      <c r="F54" s="431"/>
      <c r="G54" s="431"/>
      <c r="H54" s="431"/>
      <c r="I54" s="322">
        <v>0</v>
      </c>
    </row>
    <row r="55" spans="1:9" s="180" customFormat="1" ht="20.100000000000001" customHeight="1">
      <c r="A55" s="232"/>
      <c r="B55" s="449" t="s">
        <v>116</v>
      </c>
      <c r="C55" s="449"/>
      <c r="D55" s="449"/>
      <c r="E55" s="449"/>
      <c r="F55" s="449"/>
      <c r="G55" s="449"/>
      <c r="H55" s="449"/>
      <c r="I55" s="228">
        <f>TRUNC(SUM(I49:I54),2)</f>
        <v>654.99</v>
      </c>
    </row>
    <row r="56" spans="1:9" s="180" customFormat="1" ht="20.100000000000001" customHeight="1">
      <c r="A56" s="476"/>
      <c r="B56" s="476"/>
      <c r="C56" s="476"/>
      <c r="D56" s="476"/>
      <c r="E56" s="476"/>
      <c r="F56" s="476"/>
      <c r="G56" s="476"/>
      <c r="H56" s="476"/>
      <c r="I56" s="476"/>
    </row>
    <row r="57" spans="1:9" s="180" customFormat="1" ht="20.100000000000001" customHeight="1">
      <c r="A57" s="446" t="s">
        <v>117</v>
      </c>
      <c r="B57" s="446"/>
      <c r="C57" s="446"/>
      <c r="D57" s="446"/>
      <c r="E57" s="446"/>
      <c r="F57" s="446"/>
      <c r="G57" s="446"/>
      <c r="H57" s="446"/>
      <c r="I57" s="446"/>
    </row>
    <row r="58" spans="1:9" s="180" customFormat="1" ht="20.100000000000001" customHeight="1">
      <c r="A58" s="217">
        <v>2</v>
      </c>
      <c r="B58" s="461" t="s">
        <v>118</v>
      </c>
      <c r="C58" s="462"/>
      <c r="D58" s="462"/>
      <c r="E58" s="462"/>
      <c r="F58" s="462"/>
      <c r="G58" s="462"/>
      <c r="H58" s="463"/>
      <c r="I58" s="217" t="s">
        <v>86</v>
      </c>
    </row>
    <row r="59" spans="1:9" s="180" customFormat="1" ht="20.100000000000001" customHeight="1">
      <c r="A59" s="217" t="s">
        <v>92</v>
      </c>
      <c r="B59" s="464" t="s">
        <v>93</v>
      </c>
      <c r="C59" s="465"/>
      <c r="D59" s="465"/>
      <c r="E59" s="465"/>
      <c r="F59" s="465"/>
      <c r="G59" s="465"/>
      <c r="H59" s="466"/>
      <c r="I59" s="249">
        <f>I32</f>
        <v>593.74</v>
      </c>
    </row>
    <row r="60" spans="1:9" s="180" customFormat="1" ht="20.100000000000001" customHeight="1">
      <c r="A60" s="217" t="s">
        <v>99</v>
      </c>
      <c r="B60" s="464" t="s">
        <v>100</v>
      </c>
      <c r="C60" s="465"/>
      <c r="D60" s="465"/>
      <c r="E60" s="465"/>
      <c r="F60" s="465"/>
      <c r="G60" s="465"/>
      <c r="H60" s="466"/>
      <c r="I60" s="249">
        <f>I46</f>
        <v>1229.1099999999999</v>
      </c>
    </row>
    <row r="61" spans="1:9" s="180" customFormat="1" ht="20.100000000000001" customHeight="1">
      <c r="A61" s="217" t="s">
        <v>112</v>
      </c>
      <c r="B61" s="464" t="s">
        <v>113</v>
      </c>
      <c r="C61" s="465"/>
      <c r="D61" s="465"/>
      <c r="E61" s="465"/>
      <c r="F61" s="465"/>
      <c r="G61" s="465"/>
      <c r="H61" s="466"/>
      <c r="I61" s="249">
        <f>I55</f>
        <v>654.99</v>
      </c>
    </row>
    <row r="62" spans="1:9" s="180" customFormat="1" ht="21" customHeight="1">
      <c r="A62" s="467" t="s">
        <v>94</v>
      </c>
      <c r="B62" s="468"/>
      <c r="C62" s="468"/>
      <c r="D62" s="468"/>
      <c r="E62" s="468"/>
      <c r="F62" s="468"/>
      <c r="G62" s="468"/>
      <c r="H62" s="469"/>
      <c r="I62" s="228">
        <f>SUM(I59:I61)</f>
        <v>2477.84</v>
      </c>
    </row>
    <row r="63" spans="1:9" s="180" customFormat="1" ht="20.100000000000001" customHeight="1">
      <c r="A63" s="450" t="s">
        <v>119</v>
      </c>
      <c r="B63" s="450"/>
      <c r="C63" s="450"/>
      <c r="D63" s="450"/>
      <c r="E63" s="450"/>
      <c r="F63" s="450"/>
      <c r="G63" s="450"/>
      <c r="H63" s="450"/>
      <c r="I63" s="450"/>
    </row>
    <row r="64" spans="1:9" s="180" customFormat="1" ht="20.100000000000001" customHeight="1">
      <c r="A64" s="220">
        <v>3</v>
      </c>
      <c r="B64" s="450" t="s">
        <v>120</v>
      </c>
      <c r="C64" s="450"/>
      <c r="D64" s="450"/>
      <c r="E64" s="450"/>
      <c r="F64" s="450"/>
      <c r="G64" s="450"/>
      <c r="H64" s="450"/>
      <c r="I64" s="217" t="s">
        <v>86</v>
      </c>
    </row>
    <row r="65" spans="1:9" s="180" customFormat="1" ht="20.100000000000001" customHeight="1">
      <c r="A65" s="215" t="s">
        <v>60</v>
      </c>
      <c r="B65" s="431" t="s">
        <v>121</v>
      </c>
      <c r="C65" s="431"/>
      <c r="D65" s="431"/>
      <c r="E65" s="431"/>
      <c r="F65" s="431"/>
      <c r="G65" s="431"/>
      <c r="H65" s="324">
        <v>0</v>
      </c>
      <c r="I65" s="319">
        <f>TRUNC($I$26*H65,2)</f>
        <v>0</v>
      </c>
    </row>
    <row r="66" spans="1:9" s="180" customFormat="1" ht="21.6" customHeight="1">
      <c r="A66" s="215" t="s">
        <v>62</v>
      </c>
      <c r="B66" s="431" t="s">
        <v>122</v>
      </c>
      <c r="C66" s="431"/>
      <c r="D66" s="431"/>
      <c r="E66" s="431"/>
      <c r="F66" s="431"/>
      <c r="G66" s="431"/>
      <c r="H66" s="325">
        <v>0.08</v>
      </c>
      <c r="I66" s="319">
        <f>TRUNC(+I65*H66,2)</f>
        <v>0</v>
      </c>
    </row>
    <row r="67" spans="1:9" s="180" customFormat="1" ht="26.25" customHeight="1">
      <c r="A67" s="215" t="s">
        <v>65</v>
      </c>
      <c r="B67" s="447" t="s">
        <v>123</v>
      </c>
      <c r="C67" s="447"/>
      <c r="D67" s="447"/>
      <c r="E67" s="447"/>
      <c r="F67" s="447"/>
      <c r="G67" s="447"/>
      <c r="H67" s="222">
        <v>1.9439999999999999E-2</v>
      </c>
      <c r="I67" s="319">
        <f t="shared" ref="I67:I69" si="3">TRUNC($I$26*H67,2)</f>
        <v>59.15</v>
      </c>
    </row>
    <row r="68" spans="1:9" s="180" customFormat="1" ht="19.149999999999999" customHeight="1">
      <c r="A68" s="215" t="s">
        <v>67</v>
      </c>
      <c r="B68" s="447" t="s">
        <v>124</v>
      </c>
      <c r="C68" s="447"/>
      <c r="D68" s="447"/>
      <c r="E68" s="447"/>
      <c r="F68" s="447"/>
      <c r="G68" s="447"/>
      <c r="H68" s="325">
        <f>H46</f>
        <v>0.33800000000000002</v>
      </c>
      <c r="I68" s="319">
        <f>TRUNC($I$67*H68,2)</f>
        <v>19.989999999999998</v>
      </c>
    </row>
    <row r="69" spans="1:9" s="180" customFormat="1" ht="28.15" customHeight="1">
      <c r="A69" s="215" t="s">
        <v>51</v>
      </c>
      <c r="B69" s="447" t="s">
        <v>125</v>
      </c>
      <c r="C69" s="447"/>
      <c r="D69" s="447"/>
      <c r="E69" s="447"/>
      <c r="F69" s="447"/>
      <c r="G69" s="447"/>
      <c r="H69" s="222">
        <v>0.04</v>
      </c>
      <c r="I69" s="319">
        <f t="shared" si="3"/>
        <v>121.71</v>
      </c>
    </row>
    <row r="70" spans="1:9" s="180" customFormat="1" ht="20.25" customHeight="1" thickBot="1">
      <c r="A70" s="449" t="s">
        <v>94</v>
      </c>
      <c r="B70" s="449"/>
      <c r="C70" s="449"/>
      <c r="D70" s="449"/>
      <c r="E70" s="449"/>
      <c r="F70" s="449"/>
      <c r="G70" s="449"/>
      <c r="H70" s="227">
        <f t="shared" ref="H70:I70" si="4">SUM(H65:H69)</f>
        <v>0.47744000000000003</v>
      </c>
      <c r="I70" s="228">
        <f t="shared" si="4"/>
        <v>200.85</v>
      </c>
    </row>
    <row r="71" spans="1:9" s="180" customFormat="1" ht="20.25" customHeight="1" thickTop="1" thickBot="1">
      <c r="A71" s="538" t="s">
        <v>126</v>
      </c>
      <c r="B71" s="539"/>
      <c r="C71" s="539"/>
      <c r="D71" s="539"/>
      <c r="E71" s="539"/>
      <c r="F71" s="540"/>
      <c r="G71" s="525" t="s">
        <v>96</v>
      </c>
      <c r="H71" s="526"/>
      <c r="I71" s="267">
        <f>I26</f>
        <v>3042.76</v>
      </c>
    </row>
    <row r="72" spans="1:9" s="180" customFormat="1" ht="20.25" customHeight="1" thickTop="1">
      <c r="A72" s="545"/>
      <c r="B72" s="558"/>
      <c r="C72" s="558"/>
      <c r="D72" s="558"/>
      <c r="E72" s="558"/>
      <c r="F72" s="547"/>
      <c r="G72" s="538" t="s">
        <v>127</v>
      </c>
      <c r="H72" s="540"/>
      <c r="I72" s="353">
        <f>SUM(I71)</f>
        <v>3042.76</v>
      </c>
    </row>
    <row r="73" spans="1:9" s="180" customFormat="1" ht="20.100000000000001" customHeight="1">
      <c r="A73" s="450" t="s">
        <v>128</v>
      </c>
      <c r="B73" s="450"/>
      <c r="C73" s="450"/>
      <c r="D73" s="450"/>
      <c r="E73" s="450"/>
      <c r="F73" s="450"/>
      <c r="G73" s="450"/>
      <c r="H73" s="450"/>
      <c r="I73" s="450"/>
    </row>
    <row r="74" spans="1:9" s="180" customFormat="1" ht="20.100000000000001" customHeight="1">
      <c r="A74" s="220" t="s">
        <v>129</v>
      </c>
      <c r="B74" s="480" t="s">
        <v>130</v>
      </c>
      <c r="C74" s="480"/>
      <c r="D74" s="480"/>
      <c r="E74" s="480"/>
      <c r="F74" s="480"/>
      <c r="G74" s="480"/>
      <c r="H74" s="480"/>
      <c r="I74" s="271" t="s">
        <v>86</v>
      </c>
    </row>
    <row r="75" spans="1:9" s="180" customFormat="1" ht="25.15" customHeight="1">
      <c r="A75" s="215" t="s">
        <v>60</v>
      </c>
      <c r="B75" s="447" t="s">
        <v>375</v>
      </c>
      <c r="C75" s="447"/>
      <c r="D75" s="447"/>
      <c r="E75" s="447"/>
      <c r="F75" s="447"/>
      <c r="G75" s="447"/>
      <c r="H75" s="222">
        <f>((1+1/3)/12)/12</f>
        <v>9.2592592592592587E-3</v>
      </c>
      <c r="I75" s="319">
        <f>TRUNC($I$26*H75,2)</f>
        <v>28.17</v>
      </c>
    </row>
    <row r="76" spans="1:9" s="180" customFormat="1" ht="20.100000000000001" customHeight="1">
      <c r="A76" s="215" t="s">
        <v>62</v>
      </c>
      <c r="B76" s="431" t="s">
        <v>131</v>
      </c>
      <c r="C76" s="431"/>
      <c r="D76" s="431"/>
      <c r="E76" s="431"/>
      <c r="F76" s="431"/>
      <c r="G76" s="431"/>
      <c r="H76" s="324">
        <v>0</v>
      </c>
      <c r="I76" s="319">
        <f t="shared" ref="I76:I79" si="5">TRUNC($I$26*H76,2)</f>
        <v>0</v>
      </c>
    </row>
    <row r="77" spans="1:9" s="180" customFormat="1" ht="20.100000000000001" customHeight="1">
      <c r="A77" s="215" t="s">
        <v>65</v>
      </c>
      <c r="B77" s="431" t="s">
        <v>132</v>
      </c>
      <c r="C77" s="431"/>
      <c r="D77" s="431"/>
      <c r="E77" s="431"/>
      <c r="F77" s="431"/>
      <c r="G77" s="431"/>
      <c r="H77" s="324">
        <v>0</v>
      </c>
      <c r="I77" s="319">
        <f t="shared" si="5"/>
        <v>0</v>
      </c>
    </row>
    <row r="78" spans="1:9" s="180" customFormat="1" ht="20.100000000000001" customHeight="1">
      <c r="A78" s="215" t="s">
        <v>67</v>
      </c>
      <c r="B78" s="431" t="s">
        <v>133</v>
      </c>
      <c r="C78" s="431"/>
      <c r="D78" s="431"/>
      <c r="E78" s="431"/>
      <c r="F78" s="431"/>
      <c r="G78" s="431"/>
      <c r="H78" s="324">
        <v>0</v>
      </c>
      <c r="I78" s="319">
        <f t="shared" si="5"/>
        <v>0</v>
      </c>
    </row>
    <row r="79" spans="1:9" s="180" customFormat="1" ht="20.100000000000001" customHeight="1">
      <c r="A79" s="215" t="s">
        <v>51</v>
      </c>
      <c r="B79" s="431" t="s">
        <v>134</v>
      </c>
      <c r="C79" s="431"/>
      <c r="D79" s="431"/>
      <c r="E79" s="431"/>
      <c r="F79" s="431"/>
      <c r="G79" s="431"/>
      <c r="H79" s="324">
        <v>0</v>
      </c>
      <c r="I79" s="319">
        <f t="shared" si="5"/>
        <v>0</v>
      </c>
    </row>
    <row r="80" spans="1:9" s="180" customFormat="1" ht="20.100000000000001" customHeight="1">
      <c r="A80" s="449" t="s">
        <v>94</v>
      </c>
      <c r="B80" s="449"/>
      <c r="C80" s="449"/>
      <c r="D80" s="449"/>
      <c r="E80" s="449"/>
      <c r="F80" s="449"/>
      <c r="G80" s="449"/>
      <c r="H80" s="449"/>
      <c r="I80" s="228">
        <f>SUM(I75:I79)</f>
        <v>28.17</v>
      </c>
    </row>
    <row r="81" spans="1:9" s="180" customFormat="1" ht="18" customHeight="1">
      <c r="A81" s="446" t="s">
        <v>135</v>
      </c>
      <c r="B81" s="446"/>
      <c r="C81" s="446"/>
      <c r="D81" s="446"/>
      <c r="E81" s="446"/>
      <c r="F81" s="446"/>
      <c r="G81" s="446"/>
      <c r="H81" s="446"/>
      <c r="I81" s="446"/>
    </row>
    <row r="82" spans="1:9" s="180" customFormat="1" ht="20.100000000000001" customHeight="1">
      <c r="A82" s="216">
        <v>5</v>
      </c>
      <c r="B82" s="446" t="s">
        <v>136</v>
      </c>
      <c r="C82" s="446"/>
      <c r="D82" s="446"/>
      <c r="E82" s="446"/>
      <c r="F82" s="446"/>
      <c r="G82" s="446"/>
      <c r="H82" s="446"/>
      <c r="I82" s="271" t="s">
        <v>86</v>
      </c>
    </row>
    <row r="83" spans="1:9" s="180" customFormat="1" ht="20.100000000000001" customHeight="1">
      <c r="A83" s="269" t="s">
        <v>60</v>
      </c>
      <c r="B83" s="431" t="s">
        <v>137</v>
      </c>
      <c r="C83" s="431"/>
      <c r="D83" s="431"/>
      <c r="E83" s="431"/>
      <c r="F83" s="431"/>
      <c r="G83" s="431"/>
      <c r="H83" s="431"/>
      <c r="I83" s="322">
        <f>Uniforme!I9</f>
        <v>0</v>
      </c>
    </row>
    <row r="84" spans="1:9" s="180" customFormat="1" ht="20.100000000000001" customHeight="1">
      <c r="A84" s="269" t="s">
        <v>62</v>
      </c>
      <c r="B84" s="431" t="s">
        <v>138</v>
      </c>
      <c r="C84" s="431"/>
      <c r="D84" s="431"/>
      <c r="E84" s="431"/>
      <c r="F84" s="431"/>
      <c r="G84" s="431"/>
      <c r="H84" s="431"/>
      <c r="I84" s="322">
        <v>0</v>
      </c>
    </row>
    <row r="85" spans="1:9" s="180" customFormat="1" ht="20.100000000000001" customHeight="1">
      <c r="A85" s="449" t="s">
        <v>139</v>
      </c>
      <c r="B85" s="449"/>
      <c r="C85" s="449"/>
      <c r="D85" s="449"/>
      <c r="E85" s="449"/>
      <c r="F85" s="449"/>
      <c r="G85" s="449"/>
      <c r="H85" s="449"/>
      <c r="I85" s="228">
        <f>TRUNC(SUM(I83:I84),2)</f>
        <v>0</v>
      </c>
    </row>
    <row r="86" spans="1:9" s="180" customFormat="1" ht="20.100000000000001" customHeight="1" thickBot="1">
      <c r="A86" s="484" t="s">
        <v>140</v>
      </c>
      <c r="B86" s="484"/>
      <c r="C86" s="484"/>
      <c r="D86" s="484"/>
      <c r="E86" s="484"/>
      <c r="F86" s="484"/>
      <c r="G86" s="484"/>
      <c r="H86" s="484"/>
      <c r="I86" s="484"/>
    </row>
    <row r="87" spans="1:9" s="180" customFormat="1" ht="20.100000000000001" customHeight="1" thickTop="1" thickBot="1">
      <c r="A87" s="557" t="s">
        <v>141</v>
      </c>
      <c r="B87" s="557"/>
      <c r="C87" s="557"/>
      <c r="D87" s="557"/>
      <c r="E87" s="557"/>
      <c r="F87" s="557"/>
      <c r="G87" s="557" t="s">
        <v>96</v>
      </c>
      <c r="H87" s="557"/>
      <c r="I87" s="234">
        <f>I26</f>
        <v>3042.76</v>
      </c>
    </row>
    <row r="88" spans="1:9" s="180" customFormat="1" ht="20.100000000000001" customHeight="1" thickTop="1" thickBot="1">
      <c r="A88" s="557"/>
      <c r="B88" s="557"/>
      <c r="C88" s="557"/>
      <c r="D88" s="557"/>
      <c r="E88" s="557"/>
      <c r="F88" s="557"/>
      <c r="G88" s="557" t="s">
        <v>142</v>
      </c>
      <c r="H88" s="557"/>
      <c r="I88" s="234">
        <f>I62</f>
        <v>2477.84</v>
      </c>
    </row>
    <row r="89" spans="1:9" s="180" customFormat="1" ht="20.100000000000001" customHeight="1" thickTop="1" thickBot="1">
      <c r="A89" s="557"/>
      <c r="B89" s="557"/>
      <c r="C89" s="557"/>
      <c r="D89" s="557"/>
      <c r="E89" s="557"/>
      <c r="F89" s="557"/>
      <c r="G89" s="557" t="s">
        <v>143</v>
      </c>
      <c r="H89" s="557"/>
      <c r="I89" s="234">
        <f>I70</f>
        <v>200.85</v>
      </c>
    </row>
    <row r="90" spans="1:9" s="180" customFormat="1" ht="20.100000000000001" customHeight="1" thickTop="1" thickBot="1">
      <c r="A90" s="557"/>
      <c r="B90" s="557"/>
      <c r="C90" s="557"/>
      <c r="D90" s="557"/>
      <c r="E90" s="557"/>
      <c r="F90" s="557"/>
      <c r="G90" s="557" t="s">
        <v>144</v>
      </c>
      <c r="H90" s="557"/>
      <c r="I90" s="234">
        <f>I80</f>
        <v>28.17</v>
      </c>
    </row>
    <row r="91" spans="1:9" s="180" customFormat="1" ht="20.100000000000001" customHeight="1" thickTop="1" thickBot="1">
      <c r="A91" s="557"/>
      <c r="B91" s="557"/>
      <c r="C91" s="557"/>
      <c r="D91" s="557"/>
      <c r="E91" s="557"/>
      <c r="F91" s="557"/>
      <c r="G91" s="557" t="s">
        <v>145</v>
      </c>
      <c r="H91" s="557"/>
      <c r="I91" s="234">
        <f>I85</f>
        <v>0</v>
      </c>
    </row>
    <row r="92" spans="1:9" s="180" customFormat="1" ht="20.100000000000001" customHeight="1" thickTop="1" thickBot="1">
      <c r="A92" s="557"/>
      <c r="B92" s="557"/>
      <c r="C92" s="557"/>
      <c r="D92" s="557"/>
      <c r="E92" s="557"/>
      <c r="F92" s="557"/>
      <c r="G92" s="557" t="s">
        <v>127</v>
      </c>
      <c r="H92" s="557"/>
      <c r="I92" s="234">
        <f>SUM(I87:I91)</f>
        <v>5749.6200000000008</v>
      </c>
    </row>
    <row r="93" spans="1:9" s="180" customFormat="1" ht="20.100000000000001" customHeight="1" thickTop="1">
      <c r="A93" s="493" t="s">
        <v>146</v>
      </c>
      <c r="B93" s="493"/>
      <c r="C93" s="493"/>
      <c r="D93" s="493"/>
      <c r="E93" s="493"/>
      <c r="F93" s="493"/>
      <c r="G93" s="493"/>
      <c r="H93" s="493"/>
      <c r="I93" s="493"/>
    </row>
    <row r="94" spans="1:9" s="180" customFormat="1" ht="25.15" customHeight="1">
      <c r="A94" s="220">
        <v>6</v>
      </c>
      <c r="B94" s="480" t="s">
        <v>147</v>
      </c>
      <c r="C94" s="480"/>
      <c r="D94" s="480"/>
      <c r="E94" s="480"/>
      <c r="F94" s="480"/>
      <c r="G94" s="480"/>
      <c r="H94" s="270" t="s">
        <v>85</v>
      </c>
      <c r="I94" s="235" t="s">
        <v>86</v>
      </c>
    </row>
    <row r="95" spans="1:9" s="180" customFormat="1" ht="22.9" customHeight="1">
      <c r="A95" s="269" t="s">
        <v>60</v>
      </c>
      <c r="B95" s="431" t="s">
        <v>148</v>
      </c>
      <c r="C95" s="431"/>
      <c r="D95" s="431"/>
      <c r="E95" s="431"/>
      <c r="F95" s="431"/>
      <c r="G95" s="431"/>
      <c r="H95" s="324">
        <v>0</v>
      </c>
      <c r="I95" s="319">
        <f>ROUND(H95*I115,2)</f>
        <v>0</v>
      </c>
    </row>
    <row r="96" spans="1:9" s="180" customFormat="1" ht="21" customHeight="1">
      <c r="A96" s="269" t="s">
        <v>62</v>
      </c>
      <c r="B96" s="431" t="s">
        <v>149</v>
      </c>
      <c r="C96" s="431"/>
      <c r="D96" s="431"/>
      <c r="E96" s="431"/>
      <c r="F96" s="431"/>
      <c r="G96" s="431"/>
      <c r="H96" s="324">
        <v>0</v>
      </c>
      <c r="I96" s="319">
        <f>ROUND((I115+I95)*H96,2)</f>
        <v>0</v>
      </c>
    </row>
    <row r="97" spans="1:9" s="180" customFormat="1" ht="21" customHeight="1">
      <c r="A97" s="236"/>
      <c r="B97" s="559" t="s">
        <v>150</v>
      </c>
      <c r="C97" s="559"/>
      <c r="D97" s="559"/>
      <c r="E97" s="559"/>
      <c r="F97" s="559"/>
      <c r="G97" s="560" t="s">
        <v>151</v>
      </c>
      <c r="H97" s="560"/>
      <c r="I97" s="237">
        <f>I95+I96+I92</f>
        <v>5749.6200000000008</v>
      </c>
    </row>
    <row r="98" spans="1:9" s="180" customFormat="1" ht="23.25" customHeight="1">
      <c r="A98" s="440" t="s">
        <v>65</v>
      </c>
      <c r="B98" s="431" t="s">
        <v>152</v>
      </c>
      <c r="C98" s="431"/>
      <c r="D98" s="431"/>
      <c r="E98" s="431"/>
      <c r="F98" s="431"/>
      <c r="G98" s="238">
        <f>(H105*100)</f>
        <v>8.6499999999999986</v>
      </c>
      <c r="H98" s="354">
        <f>+(100-G98)/100</f>
        <v>0.91349999999999998</v>
      </c>
      <c r="I98" s="319">
        <f>I97/H98</f>
        <v>6294.055829228244</v>
      </c>
    </row>
    <row r="99" spans="1:9" s="180" customFormat="1" ht="20.100000000000001" customHeight="1">
      <c r="A99" s="440"/>
      <c r="B99" s="473" t="s">
        <v>153</v>
      </c>
      <c r="C99" s="474"/>
      <c r="D99" s="474"/>
      <c r="E99" s="474"/>
      <c r="F99" s="474"/>
      <c r="G99" s="474"/>
      <c r="H99" s="474"/>
      <c r="I99" s="475"/>
    </row>
    <row r="100" spans="1:9" s="180" customFormat="1" ht="27.75" customHeight="1">
      <c r="A100" s="440"/>
      <c r="B100" s="431" t="s">
        <v>376</v>
      </c>
      <c r="C100" s="497"/>
      <c r="D100" s="497"/>
      <c r="E100" s="497"/>
      <c r="F100" s="497"/>
      <c r="G100" s="497"/>
      <c r="H100" s="242">
        <v>6.4999999999999997E-3</v>
      </c>
      <c r="I100" s="319">
        <f>I98*H100</f>
        <v>40.911362889983586</v>
      </c>
    </row>
    <row r="101" spans="1:9" s="180" customFormat="1" ht="20.100000000000001" customHeight="1">
      <c r="A101" s="440"/>
      <c r="B101" s="431" t="s">
        <v>377</v>
      </c>
      <c r="C101" s="497"/>
      <c r="D101" s="497"/>
      <c r="E101" s="497"/>
      <c r="F101" s="497"/>
      <c r="G101" s="497"/>
      <c r="H101" s="242">
        <v>0.03</v>
      </c>
      <c r="I101" s="319">
        <f>I98*H101</f>
        <v>188.82167487684731</v>
      </c>
    </row>
    <row r="102" spans="1:9" s="180" customFormat="1" ht="20.100000000000001" customHeight="1">
      <c r="A102" s="440"/>
      <c r="B102" s="473" t="s">
        <v>154</v>
      </c>
      <c r="C102" s="474"/>
      <c r="D102" s="474"/>
      <c r="E102" s="474"/>
      <c r="F102" s="474"/>
      <c r="G102" s="474"/>
      <c r="H102" s="474"/>
      <c r="I102" s="475"/>
    </row>
    <row r="103" spans="1:9" s="180" customFormat="1" ht="20.100000000000001" customHeight="1">
      <c r="A103" s="440"/>
      <c r="B103" s="431" t="s">
        <v>378</v>
      </c>
      <c r="C103" s="431"/>
      <c r="D103" s="431"/>
      <c r="E103" s="431"/>
      <c r="F103" s="431"/>
      <c r="G103" s="431"/>
      <c r="H103" s="242">
        <v>0.05</v>
      </c>
      <c r="I103" s="319">
        <f>I98*H103</f>
        <v>314.70279146141223</v>
      </c>
    </row>
    <row r="104" spans="1:9" s="180" customFormat="1" ht="20.100000000000001" customHeight="1">
      <c r="A104" s="440"/>
      <c r="B104" s="431" t="s">
        <v>379</v>
      </c>
      <c r="C104" s="431"/>
      <c r="D104" s="431"/>
      <c r="E104" s="431"/>
      <c r="F104" s="431"/>
      <c r="G104" s="431"/>
      <c r="H104" s="242">
        <v>0</v>
      </c>
      <c r="I104" s="319">
        <f>I98*H104</f>
        <v>0</v>
      </c>
    </row>
    <row r="105" spans="1:9" s="180" customFormat="1" ht="20.100000000000001" customHeight="1">
      <c r="A105" s="568" t="s">
        <v>155</v>
      </c>
      <c r="B105" s="568"/>
      <c r="C105" s="568"/>
      <c r="D105" s="568"/>
      <c r="E105" s="568"/>
      <c r="F105" s="568"/>
      <c r="G105" s="568"/>
      <c r="H105" s="226">
        <f t="shared" ref="H105:I105" si="6">SUM(H100:H104)</f>
        <v>8.6499999999999994E-2</v>
      </c>
      <c r="I105" s="319">
        <f t="shared" si="6"/>
        <v>544.43582922824316</v>
      </c>
    </row>
    <row r="106" spans="1:9" s="180" customFormat="1" ht="16.5" customHeight="1">
      <c r="A106" s="449" t="s">
        <v>156</v>
      </c>
      <c r="B106" s="449"/>
      <c r="C106" s="449"/>
      <c r="D106" s="449"/>
      <c r="E106" s="449"/>
      <c r="F106" s="449"/>
      <c r="G106" s="449"/>
      <c r="H106" s="449"/>
      <c r="I106" s="228">
        <f>I95+I96+I105</f>
        <v>544.43582922824316</v>
      </c>
    </row>
    <row r="107" spans="1:9" s="180" customFormat="1" ht="20.100000000000001" customHeight="1">
      <c r="A107" s="569" t="s">
        <v>157</v>
      </c>
      <c r="B107" s="569"/>
      <c r="C107" s="569"/>
      <c r="D107" s="569"/>
      <c r="E107" s="569"/>
      <c r="F107" s="569"/>
      <c r="G107" s="569"/>
      <c r="H107" s="569"/>
      <c r="I107" s="247">
        <f>I106</f>
        <v>544.43582922824316</v>
      </c>
    </row>
    <row r="108" spans="1:9" s="180" customFormat="1" ht="20.100000000000001" customHeight="1">
      <c r="A108" s="501" t="s">
        <v>158</v>
      </c>
      <c r="B108" s="501"/>
      <c r="C108" s="501"/>
      <c r="D108" s="501"/>
      <c r="E108" s="501"/>
      <c r="F108" s="501"/>
      <c r="G108" s="501"/>
      <c r="H108" s="501"/>
      <c r="I108" s="501"/>
    </row>
    <row r="109" spans="1:9" s="180" customFormat="1" ht="22.15" customHeight="1">
      <c r="A109" s="450" t="s">
        <v>159</v>
      </c>
      <c r="B109" s="450"/>
      <c r="C109" s="450"/>
      <c r="D109" s="450"/>
      <c r="E109" s="450"/>
      <c r="F109" s="450"/>
      <c r="G109" s="450"/>
      <c r="H109" s="450"/>
      <c r="I109" s="271" t="s">
        <v>86</v>
      </c>
    </row>
    <row r="110" spans="1:9" s="180" customFormat="1" ht="20.100000000000001" customHeight="1">
      <c r="A110" s="248" t="s">
        <v>60</v>
      </c>
      <c r="B110" s="431" t="s">
        <v>160</v>
      </c>
      <c r="C110" s="431"/>
      <c r="D110" s="431"/>
      <c r="E110" s="431"/>
      <c r="F110" s="431"/>
      <c r="G110" s="431"/>
      <c r="H110" s="431"/>
      <c r="I110" s="319">
        <f>I26</f>
        <v>3042.76</v>
      </c>
    </row>
    <row r="111" spans="1:9" s="180" customFormat="1" ht="20.100000000000001" customHeight="1">
      <c r="A111" s="248" t="s">
        <v>62</v>
      </c>
      <c r="B111" s="431" t="s">
        <v>161</v>
      </c>
      <c r="C111" s="431"/>
      <c r="D111" s="431"/>
      <c r="E111" s="431"/>
      <c r="F111" s="431"/>
      <c r="G111" s="431"/>
      <c r="H111" s="431"/>
      <c r="I111" s="319">
        <f>I62</f>
        <v>2477.84</v>
      </c>
    </row>
    <row r="112" spans="1:9" s="180" customFormat="1" ht="20.100000000000001" customHeight="1">
      <c r="A112" s="248" t="s">
        <v>65</v>
      </c>
      <c r="B112" s="431" t="s">
        <v>119</v>
      </c>
      <c r="C112" s="431"/>
      <c r="D112" s="431"/>
      <c r="E112" s="431"/>
      <c r="F112" s="431"/>
      <c r="G112" s="431"/>
      <c r="H112" s="431"/>
      <c r="I112" s="319">
        <f>I70</f>
        <v>200.85</v>
      </c>
    </row>
    <row r="113" spans="1:9" s="180" customFormat="1" ht="20.100000000000001" customHeight="1">
      <c r="A113" s="248" t="s">
        <v>67</v>
      </c>
      <c r="B113" s="431" t="s">
        <v>128</v>
      </c>
      <c r="C113" s="431"/>
      <c r="D113" s="431"/>
      <c r="E113" s="431"/>
      <c r="F113" s="431"/>
      <c r="G113" s="431"/>
      <c r="H113" s="431"/>
      <c r="I113" s="319">
        <f>I80</f>
        <v>28.17</v>
      </c>
    </row>
    <row r="114" spans="1:9" s="180" customFormat="1" ht="20.100000000000001" customHeight="1">
      <c r="A114" s="248" t="s">
        <v>51</v>
      </c>
      <c r="B114" s="431" t="s">
        <v>162</v>
      </c>
      <c r="C114" s="431"/>
      <c r="D114" s="431"/>
      <c r="E114" s="431"/>
      <c r="F114" s="431"/>
      <c r="G114" s="431"/>
      <c r="H114" s="431"/>
      <c r="I114" s="319">
        <f>I85</f>
        <v>0</v>
      </c>
    </row>
    <row r="115" spans="1:9" s="180" customFormat="1" ht="20.100000000000001" customHeight="1">
      <c r="A115" s="502" t="s">
        <v>163</v>
      </c>
      <c r="B115" s="502"/>
      <c r="C115" s="502"/>
      <c r="D115" s="502"/>
      <c r="E115" s="502"/>
      <c r="F115" s="502"/>
      <c r="G115" s="502"/>
      <c r="H115" s="502"/>
      <c r="I115" s="249">
        <f>TRUNC(SUM(I110:I114),2)</f>
        <v>5749.62</v>
      </c>
    </row>
    <row r="116" spans="1:9" s="180" customFormat="1" ht="20.100000000000001" customHeight="1">
      <c r="A116" s="381" t="s">
        <v>105</v>
      </c>
      <c r="B116" s="567" t="s">
        <v>164</v>
      </c>
      <c r="C116" s="567"/>
      <c r="D116" s="567"/>
      <c r="E116" s="567"/>
      <c r="F116" s="567"/>
      <c r="G116" s="567"/>
      <c r="H116" s="567"/>
      <c r="I116" s="319">
        <f>I106</f>
        <v>544.43582922824316</v>
      </c>
    </row>
    <row r="117" spans="1:9" s="180" customFormat="1" ht="20.100000000000001" customHeight="1">
      <c r="A117" s="561" t="s">
        <v>165</v>
      </c>
      <c r="B117" s="562"/>
      <c r="C117" s="562"/>
      <c r="D117" s="562"/>
      <c r="E117" s="562"/>
      <c r="F117" s="562"/>
      <c r="G117" s="562"/>
      <c r="H117" s="563"/>
      <c r="I117" s="380">
        <f>+I115+I116</f>
        <v>6294.0558292282431</v>
      </c>
    </row>
    <row r="118" spans="1:9" s="180" customFormat="1" ht="20.100000000000001" customHeight="1">
      <c r="A118" s="548" t="s">
        <v>413</v>
      </c>
      <c r="B118" s="548"/>
      <c r="C118" s="548"/>
      <c r="D118" s="548"/>
      <c r="E118" s="548"/>
      <c r="F118" s="548"/>
      <c r="G118" s="548"/>
      <c r="H118" s="549"/>
      <c r="I118" s="331">
        <f>I117*60</f>
        <v>377643.34975369461</v>
      </c>
    </row>
  </sheetData>
  <mergeCells count="147">
    <mergeCell ref="A117:H117"/>
    <mergeCell ref="B49:H49"/>
    <mergeCell ref="A108:I108"/>
    <mergeCell ref="A109:H109"/>
    <mergeCell ref="B110:H110"/>
    <mergeCell ref="B111:H111"/>
    <mergeCell ref="B112:H112"/>
    <mergeCell ref="B113:H113"/>
    <mergeCell ref="B114:H114"/>
    <mergeCell ref="A115:H115"/>
    <mergeCell ref="B116:H116"/>
    <mergeCell ref="A98:A104"/>
    <mergeCell ref="B98:F98"/>
    <mergeCell ref="B100:G100"/>
    <mergeCell ref="B101:G101"/>
    <mergeCell ref="B103:G103"/>
    <mergeCell ref="B104:G104"/>
    <mergeCell ref="A105:G105"/>
    <mergeCell ref="B99:I99"/>
    <mergeCell ref="B102:I102"/>
    <mergeCell ref="A106:H106"/>
    <mergeCell ref="A107:H107"/>
    <mergeCell ref="B94:G94"/>
    <mergeCell ref="B95:G95"/>
    <mergeCell ref="B96:G96"/>
    <mergeCell ref="B97:F97"/>
    <mergeCell ref="A73:I73"/>
    <mergeCell ref="B74:H74"/>
    <mergeCell ref="B75:G75"/>
    <mergeCell ref="B76:G76"/>
    <mergeCell ref="B77:G77"/>
    <mergeCell ref="B78:G78"/>
    <mergeCell ref="B79:G79"/>
    <mergeCell ref="G97:H97"/>
    <mergeCell ref="G88:H88"/>
    <mergeCell ref="G89:H89"/>
    <mergeCell ref="G90:H90"/>
    <mergeCell ref="G91:H91"/>
    <mergeCell ref="G92:H92"/>
    <mergeCell ref="A93:I93"/>
    <mergeCell ref="A80:H80"/>
    <mergeCell ref="A81:I81"/>
    <mergeCell ref="B82:H82"/>
    <mergeCell ref="B83:H83"/>
    <mergeCell ref="B84:H84"/>
    <mergeCell ref="A85:H85"/>
    <mergeCell ref="A86:I86"/>
    <mergeCell ref="A87:F92"/>
    <mergeCell ref="G87:H87"/>
    <mergeCell ref="A63:I63"/>
    <mergeCell ref="B64:H64"/>
    <mergeCell ref="B65:G65"/>
    <mergeCell ref="B66:G66"/>
    <mergeCell ref="B67:G67"/>
    <mergeCell ref="B68:G68"/>
    <mergeCell ref="B69:G69"/>
    <mergeCell ref="A70:G70"/>
    <mergeCell ref="A71:F72"/>
    <mergeCell ref="G71:H71"/>
    <mergeCell ref="G72:H72"/>
    <mergeCell ref="A57:I57"/>
    <mergeCell ref="B58:H58"/>
    <mergeCell ref="B59:H59"/>
    <mergeCell ref="B60:H60"/>
    <mergeCell ref="B61:H61"/>
    <mergeCell ref="A62:H62"/>
    <mergeCell ref="B50:F50"/>
    <mergeCell ref="B51:H51"/>
    <mergeCell ref="B52:H52"/>
    <mergeCell ref="B53:H53"/>
    <mergeCell ref="B54:H54"/>
    <mergeCell ref="B55:H55"/>
    <mergeCell ref="A56:I56"/>
    <mergeCell ref="FE48:FL48"/>
    <mergeCell ref="FM48:FT48"/>
    <mergeCell ref="FU48:GB48"/>
    <mergeCell ref="GC48:GJ48"/>
    <mergeCell ref="GK48:GR48"/>
    <mergeCell ref="DI48:DP48"/>
    <mergeCell ref="DQ48:DX48"/>
    <mergeCell ref="DY48:EF48"/>
    <mergeCell ref="EG48:EN48"/>
    <mergeCell ref="EO48:EV48"/>
    <mergeCell ref="EW48:FD48"/>
    <mergeCell ref="BM48:BT48"/>
    <mergeCell ref="BU48:CB48"/>
    <mergeCell ref="CC48:CJ48"/>
    <mergeCell ref="CK48:CR48"/>
    <mergeCell ref="CS48:CZ48"/>
    <mergeCell ref="DA48:DH48"/>
    <mergeCell ref="Q48:X48"/>
    <mergeCell ref="Y48:AF48"/>
    <mergeCell ref="AG48:AN48"/>
    <mergeCell ref="AO48:AV48"/>
    <mergeCell ref="AW48:BD48"/>
    <mergeCell ref="BE48:BL48"/>
    <mergeCell ref="A32:G32"/>
    <mergeCell ref="A33:F35"/>
    <mergeCell ref="G33:H33"/>
    <mergeCell ref="G34:H34"/>
    <mergeCell ref="B44:G44"/>
    <mergeCell ref="B45:G45"/>
    <mergeCell ref="A46:G46"/>
    <mergeCell ref="A47:I47"/>
    <mergeCell ref="B48:H48"/>
    <mergeCell ref="G35:H35"/>
    <mergeCell ref="A36:I36"/>
    <mergeCell ref="B37:G37"/>
    <mergeCell ref="B38:G38"/>
    <mergeCell ref="B39:G39"/>
    <mergeCell ref="B40:G40"/>
    <mergeCell ref="B41:G41"/>
    <mergeCell ref="B42:G42"/>
    <mergeCell ref="B43:G43"/>
    <mergeCell ref="B25:G25"/>
    <mergeCell ref="A26:H26"/>
    <mergeCell ref="B17:H17"/>
    <mergeCell ref="B18:H18"/>
    <mergeCell ref="A27:I27"/>
    <mergeCell ref="A28:I28"/>
    <mergeCell ref="B29:G29"/>
    <mergeCell ref="B30:G30"/>
    <mergeCell ref="B31:G31"/>
    <mergeCell ref="A118:H118"/>
    <mergeCell ref="B15:H15"/>
    <mergeCell ref="B16:H16"/>
    <mergeCell ref="B13:H13"/>
    <mergeCell ref="B14:H14"/>
    <mergeCell ref="A1:H2"/>
    <mergeCell ref="A3:I3"/>
    <mergeCell ref="B4:H4"/>
    <mergeCell ref="B5:H5"/>
    <mergeCell ref="A10:F10"/>
    <mergeCell ref="G10:H10"/>
    <mergeCell ref="A11:I11"/>
    <mergeCell ref="B12:H12"/>
    <mergeCell ref="B6:H6"/>
    <mergeCell ref="B7:H7"/>
    <mergeCell ref="A8:I8"/>
    <mergeCell ref="A9:F9"/>
    <mergeCell ref="G9:H9"/>
    <mergeCell ref="A19:I19"/>
    <mergeCell ref="A20:H20"/>
    <mergeCell ref="A21:I21"/>
    <mergeCell ref="B22:G22"/>
    <mergeCell ref="B23:H23"/>
    <mergeCell ref="B24:G24"/>
  </mergeCells>
  <pageMargins left="0.70866141732283472" right="0.70866141732283472" top="0.74803149606299213" bottom="0.74803149606299213" header="0.31496062992125984" footer="0.31496062992125984"/>
  <pageSetup paperSize="9" scale="45" fitToHeight="0" orientation="landscape" r:id="rId1"/>
  <headerFooter>
    <oddHeader>&amp;A</oddHead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W31"/>
  <sheetViews>
    <sheetView topLeftCell="A27" workbookViewId="0"/>
  </sheetViews>
  <sheetFormatPr defaultRowHeight="15"/>
  <cols>
    <col min="1" max="1" width="12.85546875" style="14" customWidth="1"/>
    <col min="2" max="2" width="19.140625" style="14" customWidth="1"/>
    <col min="3" max="3" width="7.28515625" style="14" customWidth="1"/>
    <col min="4" max="4" width="58.28515625" style="14" customWidth="1"/>
    <col min="5" max="5" width="22" style="14" customWidth="1"/>
    <col min="6" max="6" width="11.7109375" style="14" customWidth="1"/>
    <col min="7" max="7" width="20" style="30" customWidth="1"/>
    <col min="8" max="8" width="25.85546875" style="30" customWidth="1"/>
    <col min="9" max="257" width="11.7109375" style="14" customWidth="1"/>
    <col min="258" max="1024" width="11.42578125" customWidth="1"/>
    <col min="1025" max="1025" width="9.140625" customWidth="1"/>
  </cols>
  <sheetData>
    <row r="1" spans="1:10" ht="25.5" hidden="1" customHeight="1">
      <c r="A1" s="570" t="s">
        <v>170</v>
      </c>
      <c r="B1" s="570"/>
      <c r="C1" s="570"/>
      <c r="D1" s="570"/>
      <c r="E1" s="570"/>
      <c r="F1" s="570"/>
      <c r="G1" s="570"/>
      <c r="H1" s="570"/>
    </row>
    <row r="2" spans="1:10" ht="47.25" hidden="1" customHeight="1">
      <c r="A2" s="15" t="s">
        <v>40</v>
      </c>
      <c r="B2" s="15" t="s">
        <v>54</v>
      </c>
      <c r="C2" s="571" t="s">
        <v>171</v>
      </c>
      <c r="D2" s="571"/>
      <c r="E2" s="16" t="s">
        <v>172</v>
      </c>
      <c r="F2" s="16" t="s">
        <v>173</v>
      </c>
      <c r="G2" s="17" t="s">
        <v>174</v>
      </c>
      <c r="H2" s="17" t="s">
        <v>175</v>
      </c>
    </row>
    <row r="3" spans="1:10" ht="27.75" hidden="1" customHeight="1">
      <c r="A3" s="572">
        <v>1</v>
      </c>
      <c r="B3" s="573" t="s">
        <v>176</v>
      </c>
      <c r="C3" s="19">
        <v>1</v>
      </c>
      <c r="D3" s="20" t="s">
        <v>177</v>
      </c>
      <c r="E3" s="21" t="s">
        <v>178</v>
      </c>
      <c r="F3" s="21">
        <v>4</v>
      </c>
      <c r="G3" s="22">
        <v>0</v>
      </c>
      <c r="H3" s="23">
        <f>G3*F3</f>
        <v>0</v>
      </c>
    </row>
    <row r="4" spans="1:10" ht="16.5" hidden="1" customHeight="1">
      <c r="A4" s="572"/>
      <c r="B4" s="573"/>
      <c r="C4" s="19">
        <v>2</v>
      </c>
      <c r="D4" s="20" t="s">
        <v>179</v>
      </c>
      <c r="E4" s="21" t="s">
        <v>178</v>
      </c>
      <c r="F4" s="21">
        <v>3</v>
      </c>
      <c r="G4" s="22">
        <v>0</v>
      </c>
      <c r="H4" s="23">
        <f>G4*F4</f>
        <v>0</v>
      </c>
    </row>
    <row r="5" spans="1:10" ht="27.75" hidden="1" customHeight="1">
      <c r="A5" s="572"/>
      <c r="B5" s="573"/>
      <c r="C5" s="19">
        <v>3</v>
      </c>
      <c r="D5" s="20" t="s">
        <v>180</v>
      </c>
      <c r="E5" s="21" t="s">
        <v>181</v>
      </c>
      <c r="F5" s="21">
        <v>2</v>
      </c>
      <c r="G5" s="22">
        <v>0</v>
      </c>
      <c r="H5" s="23">
        <f>G5*F5</f>
        <v>0</v>
      </c>
    </row>
    <row r="6" spans="1:10" ht="16.5" hidden="1" customHeight="1">
      <c r="A6" s="572"/>
      <c r="B6" s="573"/>
      <c r="C6" s="24">
        <v>4</v>
      </c>
      <c r="D6" s="25" t="s">
        <v>182</v>
      </c>
      <c r="E6" s="18" t="s">
        <v>181</v>
      </c>
      <c r="F6" s="18">
        <v>1</v>
      </c>
      <c r="G6" s="26">
        <v>0</v>
      </c>
      <c r="H6" s="27">
        <f>G6*F6</f>
        <v>0</v>
      </c>
    </row>
    <row r="7" spans="1:10" ht="16.5" hidden="1" customHeight="1">
      <c r="A7" s="572"/>
      <c r="B7" s="573"/>
      <c r="C7" s="24">
        <v>5</v>
      </c>
      <c r="D7" s="28" t="s">
        <v>183</v>
      </c>
      <c r="E7" s="18" t="s">
        <v>181</v>
      </c>
      <c r="F7" s="18">
        <v>4</v>
      </c>
      <c r="G7" s="26">
        <v>0</v>
      </c>
      <c r="H7" s="27">
        <f>G7*F7</f>
        <v>0</v>
      </c>
    </row>
    <row r="8" spans="1:10" ht="15.75" hidden="1" customHeight="1">
      <c r="A8" s="572"/>
      <c r="B8" s="573"/>
      <c r="C8" s="574" t="s">
        <v>184</v>
      </c>
      <c r="D8" s="574"/>
      <c r="E8" s="574"/>
      <c r="F8" s="574"/>
      <c r="G8" s="574"/>
      <c r="H8" s="29">
        <f>SUM(H3:H7)</f>
        <v>0</v>
      </c>
      <c r="J8" s="30"/>
    </row>
    <row r="9" spans="1:10" ht="15.75" hidden="1" customHeight="1">
      <c r="A9" s="572"/>
      <c r="B9" s="573"/>
      <c r="C9" s="574" t="s">
        <v>185</v>
      </c>
      <c r="D9" s="574"/>
      <c r="E9" s="574"/>
      <c r="F9" s="574"/>
      <c r="G9" s="574"/>
      <c r="H9" s="29">
        <f>H8/12</f>
        <v>0</v>
      </c>
    </row>
    <row r="10" spans="1:10" ht="28.5" hidden="1" customHeight="1">
      <c r="A10" s="572"/>
      <c r="B10" s="573" t="s">
        <v>186</v>
      </c>
      <c r="C10" s="24">
        <v>1</v>
      </c>
      <c r="D10" s="20" t="s">
        <v>187</v>
      </c>
      <c r="E10" s="18" t="s">
        <v>178</v>
      </c>
      <c r="F10" s="18">
        <v>3</v>
      </c>
      <c r="G10" s="26">
        <v>0</v>
      </c>
      <c r="H10" s="27">
        <f t="shared" ref="H10:H17" si="0">F10*G10</f>
        <v>0</v>
      </c>
    </row>
    <row r="11" spans="1:10" ht="27.75" hidden="1" customHeight="1">
      <c r="A11" s="572"/>
      <c r="B11" s="573"/>
      <c r="C11" s="24">
        <v>2</v>
      </c>
      <c r="D11" s="20" t="s">
        <v>188</v>
      </c>
      <c r="E11" s="18" t="s">
        <v>178</v>
      </c>
      <c r="F11" s="18">
        <v>2</v>
      </c>
      <c r="G11" s="26">
        <v>0</v>
      </c>
      <c r="H11" s="27">
        <f t="shared" si="0"/>
        <v>0</v>
      </c>
    </row>
    <row r="12" spans="1:10" ht="16.5" hidden="1" customHeight="1">
      <c r="A12" s="572"/>
      <c r="B12" s="573"/>
      <c r="C12" s="24">
        <v>3</v>
      </c>
      <c r="D12" s="20" t="s">
        <v>189</v>
      </c>
      <c r="E12" s="18" t="s">
        <v>178</v>
      </c>
      <c r="F12" s="18">
        <v>3</v>
      </c>
      <c r="G12" s="26">
        <v>0</v>
      </c>
      <c r="H12" s="27">
        <f t="shared" si="0"/>
        <v>0</v>
      </c>
      <c r="J12" s="30"/>
    </row>
    <row r="13" spans="1:10" ht="30" hidden="1" customHeight="1">
      <c r="A13" s="572"/>
      <c r="B13" s="573"/>
      <c r="C13" s="24">
        <v>4</v>
      </c>
      <c r="D13" s="20" t="s">
        <v>190</v>
      </c>
      <c r="E13" s="18" t="s">
        <v>181</v>
      </c>
      <c r="F13" s="18">
        <v>2</v>
      </c>
      <c r="G13" s="26">
        <v>0</v>
      </c>
      <c r="H13" s="27">
        <f t="shared" si="0"/>
        <v>0</v>
      </c>
      <c r="J13" s="30"/>
    </row>
    <row r="14" spans="1:10" ht="15" hidden="1" customHeight="1">
      <c r="A14" s="572"/>
      <c r="B14" s="573"/>
      <c r="C14" s="24">
        <v>5</v>
      </c>
      <c r="D14" s="20" t="s">
        <v>183</v>
      </c>
      <c r="E14" s="18" t="s">
        <v>181</v>
      </c>
      <c r="F14" s="18">
        <v>4</v>
      </c>
      <c r="G14" s="26">
        <v>0</v>
      </c>
      <c r="H14" s="27">
        <f t="shared" si="0"/>
        <v>0</v>
      </c>
    </row>
    <row r="15" spans="1:10" ht="15" hidden="1" customHeight="1">
      <c r="A15" s="572"/>
      <c r="B15" s="573"/>
      <c r="C15" s="24">
        <v>6</v>
      </c>
      <c r="D15" s="20" t="s">
        <v>191</v>
      </c>
      <c r="E15" s="18" t="s">
        <v>178</v>
      </c>
      <c r="F15" s="18">
        <v>1</v>
      </c>
      <c r="G15" s="26">
        <v>0</v>
      </c>
      <c r="H15" s="27">
        <f t="shared" si="0"/>
        <v>0</v>
      </c>
      <c r="J15" s="30"/>
    </row>
    <row r="16" spans="1:10" ht="15.75" hidden="1" customHeight="1">
      <c r="A16" s="572"/>
      <c r="B16" s="573"/>
      <c r="C16" s="24">
        <v>7</v>
      </c>
      <c r="D16" s="20" t="s">
        <v>192</v>
      </c>
      <c r="E16" s="18" t="s">
        <v>178</v>
      </c>
      <c r="F16" s="18">
        <v>1</v>
      </c>
      <c r="G16" s="26">
        <v>0</v>
      </c>
      <c r="H16" s="27">
        <f t="shared" si="0"/>
        <v>0</v>
      </c>
    </row>
    <row r="17" spans="1:8" ht="15.75" hidden="1" customHeight="1">
      <c r="A17" s="572"/>
      <c r="B17" s="573"/>
      <c r="C17" s="24">
        <v>8</v>
      </c>
      <c r="D17" s="20" t="s">
        <v>182</v>
      </c>
      <c r="E17" s="18" t="s">
        <v>181</v>
      </c>
      <c r="F17" s="18">
        <v>1</v>
      </c>
      <c r="G17" s="26">
        <v>0</v>
      </c>
      <c r="H17" s="27">
        <f t="shared" si="0"/>
        <v>0</v>
      </c>
    </row>
    <row r="18" spans="1:8" ht="18" hidden="1" customHeight="1">
      <c r="A18" s="572"/>
      <c r="B18" s="573"/>
      <c r="C18" s="575" t="s">
        <v>184</v>
      </c>
      <c r="D18" s="575"/>
      <c r="E18" s="575"/>
      <c r="F18" s="575"/>
      <c r="G18" s="575"/>
      <c r="H18" s="29">
        <f>SUM(H10:H17)</f>
        <v>0</v>
      </c>
    </row>
    <row r="19" spans="1:8" ht="18" hidden="1" customHeight="1">
      <c r="A19" s="572"/>
      <c r="B19" s="573"/>
      <c r="C19" s="575" t="s">
        <v>193</v>
      </c>
      <c r="D19" s="575"/>
      <c r="E19" s="575"/>
      <c r="F19" s="575"/>
      <c r="G19" s="575"/>
      <c r="H19" s="29">
        <f>H18/12</f>
        <v>0</v>
      </c>
    </row>
    <row r="20" spans="1:8" ht="33" hidden="1" customHeight="1">
      <c r="A20" s="576" t="s">
        <v>194</v>
      </c>
      <c r="B20" s="576"/>
      <c r="C20" s="576"/>
      <c r="D20" s="576"/>
      <c r="E20" s="576"/>
      <c r="F20" s="576"/>
      <c r="G20" s="576"/>
      <c r="H20" s="31">
        <f>(H19+H9)/2</f>
        <v>0</v>
      </c>
    </row>
    <row r="21" spans="1:8" ht="60.75" hidden="1" customHeight="1">
      <c r="A21" s="572">
        <v>2</v>
      </c>
      <c r="B21" s="573" t="s">
        <v>168</v>
      </c>
      <c r="C21" s="32">
        <v>1</v>
      </c>
      <c r="D21" s="20" t="s">
        <v>195</v>
      </c>
      <c r="E21" s="33" t="s">
        <v>178</v>
      </c>
      <c r="F21" s="33">
        <v>4</v>
      </c>
      <c r="G21" s="26">
        <v>0</v>
      </c>
      <c r="H21" s="34">
        <f>G21*F21</f>
        <v>0</v>
      </c>
    </row>
    <row r="22" spans="1:8" ht="44.25" hidden="1" customHeight="1">
      <c r="A22" s="572"/>
      <c r="B22" s="573"/>
      <c r="C22" s="32">
        <v>2</v>
      </c>
      <c r="D22" s="20" t="s">
        <v>196</v>
      </c>
      <c r="E22" s="33" t="s">
        <v>178</v>
      </c>
      <c r="F22" s="33">
        <v>3</v>
      </c>
      <c r="G22" s="26">
        <v>0</v>
      </c>
      <c r="H22" s="34">
        <f>G22*F22</f>
        <v>0</v>
      </c>
    </row>
    <row r="23" spans="1:8" ht="40.5" hidden="1" customHeight="1">
      <c r="A23" s="572"/>
      <c r="B23" s="573"/>
      <c r="C23" s="32">
        <v>3</v>
      </c>
      <c r="D23" s="20" t="s">
        <v>197</v>
      </c>
      <c r="E23" s="33" t="s">
        <v>181</v>
      </c>
      <c r="F23" s="33">
        <v>2</v>
      </c>
      <c r="G23" s="26">
        <v>0</v>
      </c>
      <c r="H23" s="34">
        <f>G23*F23</f>
        <v>0</v>
      </c>
    </row>
    <row r="24" spans="1:8" ht="15" hidden="1" customHeight="1">
      <c r="A24" s="572"/>
      <c r="B24" s="573"/>
      <c r="C24" s="32">
        <v>4</v>
      </c>
      <c r="D24" s="20" t="s">
        <v>183</v>
      </c>
      <c r="E24" s="33" t="s">
        <v>181</v>
      </c>
      <c r="F24" s="33">
        <v>4</v>
      </c>
      <c r="G24" s="26">
        <v>0</v>
      </c>
      <c r="H24" s="34">
        <f>G24*F24</f>
        <v>0</v>
      </c>
    </row>
    <row r="25" spans="1:8" ht="15" hidden="1" customHeight="1">
      <c r="A25" s="572"/>
      <c r="B25" s="573"/>
      <c r="C25" s="575" t="s">
        <v>198</v>
      </c>
      <c r="D25" s="575"/>
      <c r="E25" s="575"/>
      <c r="F25" s="575"/>
      <c r="G25" s="575"/>
      <c r="H25" s="35">
        <f>SUM(H21:H24)</f>
        <v>0</v>
      </c>
    </row>
    <row r="26" spans="1:8" ht="15" hidden="1" customHeight="1">
      <c r="A26" s="577" t="s">
        <v>199</v>
      </c>
      <c r="B26" s="577"/>
      <c r="C26" s="577"/>
      <c r="D26" s="577"/>
      <c r="E26" s="577"/>
      <c r="F26" s="577"/>
      <c r="G26" s="577"/>
      <c r="H26" s="36">
        <f>H25/12</f>
        <v>0</v>
      </c>
    </row>
    <row r="30" spans="1:8" ht="30.75" hidden="1" customHeight="1"/>
    <row r="31" spans="1:8" ht="49.5" hidden="1" customHeight="1"/>
  </sheetData>
  <mergeCells count="14">
    <mergeCell ref="A20:G20"/>
    <mergeCell ref="A21:A25"/>
    <mergeCell ref="B21:B25"/>
    <mergeCell ref="C25:G25"/>
    <mergeCell ref="A26:G26"/>
    <mergeCell ref="A1:H1"/>
    <mergeCell ref="C2:D2"/>
    <mergeCell ref="A3:A19"/>
    <mergeCell ref="B3:B9"/>
    <mergeCell ref="C8:G8"/>
    <mergeCell ref="C9:G9"/>
    <mergeCell ref="B10:B19"/>
    <mergeCell ref="C18:G18"/>
    <mergeCell ref="C19:G19"/>
  </mergeCells>
  <pageMargins left="0.511811023622047" right="0.511811023622047" top="0.78740157480314898" bottom="0.78740157480314898" header="0.511811023622047" footer="0.51181102362204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W78"/>
  <sheetViews>
    <sheetView workbookViewId="0"/>
  </sheetViews>
  <sheetFormatPr defaultRowHeight="15"/>
  <cols>
    <col min="1" max="1" width="15.28515625" style="40" customWidth="1"/>
    <col min="2" max="2" width="13.7109375" style="92" customWidth="1"/>
    <col min="3" max="3" width="65.42578125" style="40" customWidth="1"/>
    <col min="4" max="4" width="20.7109375" style="92" customWidth="1"/>
    <col min="5" max="9" width="21.7109375" style="93" customWidth="1"/>
    <col min="10" max="10" width="19.140625" style="92" customWidth="1"/>
    <col min="11" max="11" width="12.85546875" style="40" customWidth="1"/>
    <col min="12" max="12" width="11.7109375" style="40" customWidth="1"/>
    <col min="13" max="13" width="14.85546875" style="40" customWidth="1"/>
    <col min="14" max="14" width="16" style="40" customWidth="1"/>
    <col min="15" max="15" width="19.85546875" style="40" customWidth="1"/>
    <col min="16" max="16" width="16.28515625" style="40" customWidth="1"/>
    <col min="17" max="21" width="11.7109375" style="40" customWidth="1"/>
    <col min="22" max="22" width="25.5703125" style="40" customWidth="1"/>
    <col min="23" max="257" width="11.7109375" style="40" customWidth="1"/>
    <col min="258" max="1024" width="11.42578125" customWidth="1"/>
    <col min="1025" max="1025" width="9.140625" customWidth="1"/>
  </cols>
  <sheetData>
    <row r="1" spans="1:16" ht="48" customHeight="1">
      <c r="A1" s="37" t="s">
        <v>178</v>
      </c>
      <c r="B1" s="38" t="s">
        <v>46</v>
      </c>
      <c r="C1" s="38" t="s">
        <v>166</v>
      </c>
      <c r="D1" s="37" t="s">
        <v>47</v>
      </c>
      <c r="E1" s="39" t="s">
        <v>200</v>
      </c>
      <c r="F1" s="37" t="s">
        <v>201</v>
      </c>
      <c r="G1" s="37" t="s">
        <v>202</v>
      </c>
      <c r="H1" s="37" t="s">
        <v>203</v>
      </c>
      <c r="I1" s="37" t="s">
        <v>204</v>
      </c>
      <c r="J1" s="37" t="s">
        <v>205</v>
      </c>
      <c r="M1" s="41" t="s">
        <v>46</v>
      </c>
      <c r="N1" s="41" t="s">
        <v>200</v>
      </c>
      <c r="O1" s="41" t="s">
        <v>206</v>
      </c>
      <c r="P1" s="41" t="s">
        <v>205</v>
      </c>
    </row>
    <row r="2" spans="1:16" ht="15" customHeight="1">
      <c r="A2" s="42" t="s">
        <v>207</v>
      </c>
      <c r="B2" s="42" t="s">
        <v>49</v>
      </c>
      <c r="C2" s="43" t="s">
        <v>208</v>
      </c>
      <c r="D2" s="44">
        <f>202.3+135.88+221.1+81.81+16.5+221.88+74+1124.86+488.98+280.42-127.7</f>
        <v>2720.03</v>
      </c>
      <c r="E2" s="45">
        <v>800</v>
      </c>
      <c r="F2" s="46">
        <f t="shared" ref="F2:F13" si="0">D2/E2</f>
        <v>3.4000375000000003</v>
      </c>
      <c r="G2" s="579">
        <f>SUM(F2:F6)</f>
        <v>4.8111630555555562</v>
      </c>
      <c r="H2" s="579">
        <f>SUM(G2:G15)</f>
        <v>10.008724925925929</v>
      </c>
      <c r="I2" s="579">
        <v>10</v>
      </c>
      <c r="J2" s="47" t="s">
        <v>48</v>
      </c>
      <c r="M2" s="42" t="s">
        <v>49</v>
      </c>
      <c r="N2" s="48">
        <v>360</v>
      </c>
      <c r="O2" s="42">
        <v>212.21</v>
      </c>
      <c r="P2" s="42" t="s">
        <v>48</v>
      </c>
    </row>
    <row r="3" spans="1:16" ht="15" customHeight="1">
      <c r="A3" s="42" t="s">
        <v>207</v>
      </c>
      <c r="B3" s="42" t="s">
        <v>49</v>
      </c>
      <c r="C3" s="43" t="s">
        <v>209</v>
      </c>
      <c r="D3" s="44">
        <v>127.7</v>
      </c>
      <c r="E3" s="45">
        <v>200</v>
      </c>
      <c r="F3" s="46">
        <f t="shared" si="0"/>
        <v>0.63850000000000007</v>
      </c>
      <c r="G3" s="579"/>
      <c r="H3" s="579"/>
      <c r="I3" s="579"/>
      <c r="J3" s="47" t="s">
        <v>48</v>
      </c>
      <c r="M3" s="42" t="s">
        <v>49</v>
      </c>
      <c r="N3" s="48">
        <v>800</v>
      </c>
      <c r="O3" s="42">
        <v>3984.87</v>
      </c>
      <c r="P3" s="42" t="s">
        <v>48</v>
      </c>
    </row>
    <row r="4" spans="1:16" ht="12" customHeight="1">
      <c r="A4" s="42" t="s">
        <v>207</v>
      </c>
      <c r="B4" s="42" t="s">
        <v>49</v>
      </c>
      <c r="C4" s="43" t="s">
        <v>210</v>
      </c>
      <c r="D4" s="44">
        <v>212.21</v>
      </c>
      <c r="E4" s="45">
        <v>360</v>
      </c>
      <c r="F4" s="46">
        <f t="shared" si="0"/>
        <v>0.58947222222222229</v>
      </c>
      <c r="G4" s="579"/>
      <c r="H4" s="579"/>
      <c r="I4" s="579"/>
      <c r="J4" s="47" t="s">
        <v>48</v>
      </c>
      <c r="K4" s="49"/>
      <c r="M4" s="42" t="s">
        <v>49</v>
      </c>
      <c r="N4" s="48">
        <v>1000</v>
      </c>
      <c r="O4" s="42">
        <v>199.92</v>
      </c>
      <c r="P4" s="42" t="s">
        <v>48</v>
      </c>
    </row>
    <row r="5" spans="1:16" ht="12" customHeight="1">
      <c r="A5" s="42" t="s">
        <v>207</v>
      </c>
      <c r="B5" s="42" t="s">
        <v>49</v>
      </c>
      <c r="C5" s="43" t="s">
        <v>211</v>
      </c>
      <c r="D5" s="44">
        <v>50.75</v>
      </c>
      <c r="E5" s="45">
        <v>1500</v>
      </c>
      <c r="F5" s="46">
        <f t="shared" si="0"/>
        <v>3.3833333333333333E-2</v>
      </c>
      <c r="G5" s="579"/>
      <c r="H5" s="579"/>
      <c r="I5" s="579"/>
      <c r="J5" s="47" t="s">
        <v>48</v>
      </c>
      <c r="K5" s="49"/>
      <c r="M5" s="42" t="s">
        <v>49</v>
      </c>
      <c r="N5" s="48">
        <v>1500</v>
      </c>
      <c r="O5" s="42">
        <v>112.75</v>
      </c>
      <c r="P5" s="42" t="s">
        <v>48</v>
      </c>
    </row>
    <row r="6" spans="1:16" ht="13.5" customHeight="1">
      <c r="A6" s="42" t="s">
        <v>207</v>
      </c>
      <c r="B6" s="42" t="s">
        <v>49</v>
      </c>
      <c r="C6" s="43" t="s">
        <v>212</v>
      </c>
      <c r="D6" s="44">
        <v>149.32</v>
      </c>
      <c r="E6" s="45">
        <v>1000</v>
      </c>
      <c r="F6" s="46">
        <f t="shared" si="0"/>
        <v>0.14931999999999998</v>
      </c>
      <c r="G6" s="579"/>
      <c r="H6" s="579"/>
      <c r="I6" s="579"/>
      <c r="J6" s="47" t="s">
        <v>48</v>
      </c>
      <c r="K6" s="49"/>
      <c r="M6" s="42" t="s">
        <v>50</v>
      </c>
      <c r="N6" s="48">
        <v>1800</v>
      </c>
      <c r="O6" s="42">
        <v>3199.82</v>
      </c>
      <c r="P6" s="42" t="s">
        <v>48</v>
      </c>
    </row>
    <row r="7" spans="1:16" ht="12" customHeight="1">
      <c r="A7" s="42" t="s">
        <v>207</v>
      </c>
      <c r="B7" s="42" t="s">
        <v>50</v>
      </c>
      <c r="C7" s="43" t="s">
        <v>213</v>
      </c>
      <c r="D7" s="50">
        <v>574.62</v>
      </c>
      <c r="E7" s="45">
        <v>1800</v>
      </c>
      <c r="F7" s="45">
        <f t="shared" si="0"/>
        <v>0.31923333333333331</v>
      </c>
      <c r="G7" s="579">
        <f>SUM(F7:F13)</f>
        <v>4.9204311703703709</v>
      </c>
      <c r="H7" s="579"/>
      <c r="I7" s="579"/>
      <c r="J7" s="47" t="s">
        <v>48</v>
      </c>
      <c r="K7" s="49"/>
      <c r="M7" s="42" t="s">
        <v>50</v>
      </c>
      <c r="N7" s="51">
        <v>2700</v>
      </c>
      <c r="O7" s="42">
        <v>6205.93</v>
      </c>
      <c r="P7" s="42" t="s">
        <v>48</v>
      </c>
    </row>
    <row r="8" spans="1:16" ht="36" customHeight="1">
      <c r="A8" s="42" t="s">
        <v>207</v>
      </c>
      <c r="B8" s="42" t="s">
        <v>50</v>
      </c>
      <c r="C8" s="43" t="s">
        <v>214</v>
      </c>
      <c r="D8" s="50">
        <v>14581.2</v>
      </c>
      <c r="E8" s="52">
        <v>6000</v>
      </c>
      <c r="F8" s="45">
        <f t="shared" si="0"/>
        <v>2.4302000000000001</v>
      </c>
      <c r="G8" s="579"/>
      <c r="H8" s="579"/>
      <c r="I8" s="579"/>
      <c r="J8" s="47" t="s">
        <v>48</v>
      </c>
      <c r="K8" s="49"/>
      <c r="M8" s="42" t="s">
        <v>50</v>
      </c>
      <c r="N8" s="51">
        <v>6000</v>
      </c>
      <c r="O8" s="42">
        <v>15225.85</v>
      </c>
      <c r="P8" s="42" t="s">
        <v>48</v>
      </c>
    </row>
    <row r="9" spans="1:16" ht="12" customHeight="1">
      <c r="A9" s="42" t="s">
        <v>207</v>
      </c>
      <c r="B9" s="42" t="s">
        <v>50</v>
      </c>
      <c r="C9" s="43" t="s">
        <v>215</v>
      </c>
      <c r="D9" s="50">
        <v>736</v>
      </c>
      <c r="E9" s="45">
        <v>1800</v>
      </c>
      <c r="F9" s="45">
        <f t="shared" si="0"/>
        <v>0.40888888888888891</v>
      </c>
      <c r="G9" s="579"/>
      <c r="H9" s="579"/>
      <c r="I9" s="579"/>
      <c r="J9" s="47" t="s">
        <v>48</v>
      </c>
      <c r="K9" s="49"/>
      <c r="M9" s="42" t="s">
        <v>50</v>
      </c>
      <c r="N9" s="51">
        <v>100000</v>
      </c>
      <c r="O9" s="42">
        <v>456.08</v>
      </c>
      <c r="P9" s="42" t="s">
        <v>48</v>
      </c>
    </row>
    <row r="10" spans="1:16" ht="24" customHeight="1">
      <c r="A10" s="42" t="s">
        <v>207</v>
      </c>
      <c r="B10" s="42" t="s">
        <v>50</v>
      </c>
      <c r="C10" s="43" t="s">
        <v>216</v>
      </c>
      <c r="D10" s="50">
        <v>336</v>
      </c>
      <c r="E10" s="45">
        <v>1800</v>
      </c>
      <c r="F10" s="45">
        <f t="shared" si="0"/>
        <v>0.18666666666666668</v>
      </c>
      <c r="G10" s="579"/>
      <c r="H10" s="579"/>
      <c r="I10" s="579"/>
      <c r="J10" s="47" t="s">
        <v>48</v>
      </c>
      <c r="K10" s="49"/>
      <c r="M10" s="42" t="s">
        <v>217</v>
      </c>
      <c r="N10" s="48">
        <v>300</v>
      </c>
      <c r="O10" s="42">
        <v>1300.18</v>
      </c>
      <c r="P10" s="42" t="s">
        <v>48</v>
      </c>
    </row>
    <row r="11" spans="1:16" ht="12" customHeight="1">
      <c r="A11" s="42" t="s">
        <v>207</v>
      </c>
      <c r="B11" s="42" t="s">
        <v>50</v>
      </c>
      <c r="C11" s="43" t="s">
        <v>218</v>
      </c>
      <c r="D11" s="50">
        <v>2981.38</v>
      </c>
      <c r="E11" s="45">
        <v>2700</v>
      </c>
      <c r="F11" s="45">
        <f t="shared" si="0"/>
        <v>1.1042148148148148</v>
      </c>
      <c r="G11" s="579"/>
      <c r="H11" s="579"/>
      <c r="I11" s="579"/>
      <c r="J11" s="47" t="s">
        <v>48</v>
      </c>
      <c r="K11" s="49"/>
      <c r="L11" s="53"/>
      <c r="M11" s="42" t="s">
        <v>49</v>
      </c>
      <c r="N11" s="48">
        <v>200</v>
      </c>
      <c r="O11" s="42">
        <v>189.71</v>
      </c>
      <c r="P11" s="42" t="s">
        <v>48</v>
      </c>
    </row>
    <row r="12" spans="1:16" ht="18.75" customHeight="1">
      <c r="A12" s="42" t="s">
        <v>207</v>
      </c>
      <c r="B12" s="42" t="s">
        <v>50</v>
      </c>
      <c r="C12" s="54" t="s">
        <v>219</v>
      </c>
      <c r="D12" s="50">
        <v>1260</v>
      </c>
      <c r="E12" s="52">
        <v>2700</v>
      </c>
      <c r="F12" s="45">
        <f t="shared" si="0"/>
        <v>0.46666666666666667</v>
      </c>
      <c r="G12" s="579"/>
      <c r="H12" s="579"/>
      <c r="I12" s="579"/>
      <c r="J12" s="47" t="s">
        <v>48</v>
      </c>
      <c r="K12" s="49"/>
      <c r="M12" s="580" t="s">
        <v>57</v>
      </c>
      <c r="N12" s="580"/>
      <c r="O12" s="55">
        <f>SUM(O2:O11)</f>
        <v>31087.32</v>
      </c>
      <c r="P12" s="45"/>
    </row>
    <row r="13" spans="1:16" ht="25.5" customHeight="1">
      <c r="A13" s="42" t="s">
        <v>207</v>
      </c>
      <c r="B13" s="42" t="s">
        <v>50</v>
      </c>
      <c r="C13" s="56" t="s">
        <v>220</v>
      </c>
      <c r="D13" s="50">
        <v>456.08</v>
      </c>
      <c r="E13" s="52">
        <v>100000</v>
      </c>
      <c r="F13" s="45">
        <f t="shared" si="0"/>
        <v>4.5608000000000003E-3</v>
      </c>
      <c r="G13" s="579"/>
      <c r="H13" s="579"/>
      <c r="I13" s="579"/>
      <c r="J13" s="47" t="s">
        <v>48</v>
      </c>
      <c r="K13" s="57"/>
      <c r="M13" s="58" t="s">
        <v>49</v>
      </c>
      <c r="N13" s="59">
        <v>800</v>
      </c>
      <c r="O13" s="60">
        <f>2355.43-46</f>
        <v>2309.4299999999998</v>
      </c>
      <c r="P13" s="58" t="s">
        <v>52</v>
      </c>
    </row>
    <row r="14" spans="1:16" ht="24.75" customHeight="1">
      <c r="A14" s="42" t="s">
        <v>207</v>
      </c>
      <c r="B14" s="42" t="s">
        <v>221</v>
      </c>
      <c r="C14" s="54" t="s">
        <v>222</v>
      </c>
      <c r="D14" s="61">
        <v>496.65</v>
      </c>
      <c r="E14" s="45">
        <v>300</v>
      </c>
      <c r="F14" s="62">
        <f>D14*0.000279</f>
        <v>0.13856535</v>
      </c>
      <c r="G14" s="579">
        <f>SUM(F14:F15)</f>
        <v>0.27713070000000001</v>
      </c>
      <c r="H14" s="579"/>
      <c r="I14" s="579"/>
      <c r="J14" s="47" t="s">
        <v>48</v>
      </c>
      <c r="K14" s="49"/>
      <c r="M14" s="58" t="s">
        <v>49</v>
      </c>
      <c r="N14" s="59">
        <v>1000</v>
      </c>
      <c r="O14" s="60">
        <v>65.69</v>
      </c>
      <c r="P14" s="58" t="s">
        <v>52</v>
      </c>
    </row>
    <row r="15" spans="1:16" ht="12" customHeight="1">
      <c r="A15" s="42" t="s">
        <v>207</v>
      </c>
      <c r="B15" s="42" t="s">
        <v>223</v>
      </c>
      <c r="C15" s="54" t="s">
        <v>222</v>
      </c>
      <c r="D15" s="61">
        <v>496.65</v>
      </c>
      <c r="E15" s="45">
        <v>300</v>
      </c>
      <c r="F15" s="62">
        <f>D15*0.000279</f>
        <v>0.13856535</v>
      </c>
      <c r="G15" s="579"/>
      <c r="H15" s="579"/>
      <c r="I15" s="579"/>
      <c r="J15" s="47" t="s">
        <v>48</v>
      </c>
      <c r="K15" s="49"/>
      <c r="M15" s="58" t="s">
        <v>49</v>
      </c>
      <c r="N15" s="59">
        <v>1500</v>
      </c>
      <c r="O15" s="60">
        <v>409.98</v>
      </c>
      <c r="P15" s="58" t="s">
        <v>52</v>
      </c>
    </row>
    <row r="16" spans="1:16" ht="12" customHeight="1">
      <c r="A16" s="63" t="s">
        <v>224</v>
      </c>
      <c r="B16" s="63" t="s">
        <v>49</v>
      </c>
      <c r="C16" s="64" t="s">
        <v>208</v>
      </c>
      <c r="D16" s="65">
        <f>390.7-D18</f>
        <v>372.4</v>
      </c>
      <c r="E16" s="41">
        <v>800</v>
      </c>
      <c r="F16" s="41">
        <f t="shared" ref="F16:F21" si="1">D16/E16</f>
        <v>0.46549999999999997</v>
      </c>
      <c r="G16" s="581">
        <f>SUM(F16:F17)</f>
        <v>0.46683333333333332</v>
      </c>
      <c r="H16" s="581">
        <f>SUM(G16:G23)</f>
        <v>0.68952881481481487</v>
      </c>
      <c r="I16" s="581">
        <v>1</v>
      </c>
      <c r="J16" s="63" t="s">
        <v>48</v>
      </c>
      <c r="K16" s="49"/>
      <c r="M16" s="58" t="s">
        <v>50</v>
      </c>
      <c r="N16" s="59">
        <v>1800</v>
      </c>
      <c r="O16" s="60">
        <v>2538</v>
      </c>
      <c r="P16" s="58" t="s">
        <v>52</v>
      </c>
    </row>
    <row r="17" spans="1:16" ht="13.5" customHeight="1">
      <c r="A17" s="63" t="s">
        <v>224</v>
      </c>
      <c r="B17" s="63" t="s">
        <v>49</v>
      </c>
      <c r="C17" s="64" t="s">
        <v>225</v>
      </c>
      <c r="D17" s="61">
        <v>2</v>
      </c>
      <c r="E17" s="41">
        <v>1500</v>
      </c>
      <c r="F17" s="41">
        <f t="shared" si="1"/>
        <v>1.3333333333333333E-3</v>
      </c>
      <c r="G17" s="581"/>
      <c r="H17" s="581"/>
      <c r="I17" s="581"/>
      <c r="J17" s="63" t="s">
        <v>48</v>
      </c>
      <c r="K17" s="49"/>
      <c r="M17" s="58" t="s">
        <v>50</v>
      </c>
      <c r="N17" s="66">
        <v>2700</v>
      </c>
      <c r="O17" s="60">
        <v>3418.44</v>
      </c>
      <c r="P17" s="58" t="s">
        <v>52</v>
      </c>
    </row>
    <row r="18" spans="1:16" ht="13.5" customHeight="1">
      <c r="A18" s="63" t="s">
        <v>224</v>
      </c>
      <c r="B18" s="63" t="s">
        <v>49</v>
      </c>
      <c r="C18" s="64" t="s">
        <v>226</v>
      </c>
      <c r="D18" s="61">
        <f>18.3</f>
        <v>18.3</v>
      </c>
      <c r="E18" s="41">
        <v>200</v>
      </c>
      <c r="F18" s="41">
        <f t="shared" si="1"/>
        <v>9.1499999999999998E-2</v>
      </c>
      <c r="G18" s="67">
        <f>F18</f>
        <v>9.1499999999999998E-2</v>
      </c>
      <c r="H18" s="581"/>
      <c r="I18" s="581"/>
      <c r="J18" s="63" t="s">
        <v>48</v>
      </c>
      <c r="K18" s="49"/>
      <c r="M18" s="58"/>
      <c r="N18" s="66"/>
      <c r="O18" s="60"/>
      <c r="P18" s="58"/>
    </row>
    <row r="19" spans="1:16" ht="12" customHeight="1">
      <c r="A19" s="63" t="s">
        <v>224</v>
      </c>
      <c r="B19" s="63" t="s">
        <v>50</v>
      </c>
      <c r="C19" s="68" t="s">
        <v>213</v>
      </c>
      <c r="D19" s="69">
        <v>180.45</v>
      </c>
      <c r="E19" s="41">
        <v>1800</v>
      </c>
      <c r="F19" s="41">
        <f t="shared" si="1"/>
        <v>0.10024999999999999</v>
      </c>
      <c r="G19" s="581">
        <f>SUM(F19:F21)</f>
        <v>0.12673148148148147</v>
      </c>
      <c r="H19" s="581"/>
      <c r="I19" s="581"/>
      <c r="J19" s="63" t="s">
        <v>48</v>
      </c>
      <c r="K19" s="49"/>
      <c r="M19" s="58" t="s">
        <v>50</v>
      </c>
      <c r="N19" s="66">
        <v>6000</v>
      </c>
      <c r="O19" s="60">
        <v>3822.17</v>
      </c>
      <c r="P19" s="58" t="s">
        <v>52</v>
      </c>
    </row>
    <row r="20" spans="1:16" ht="36" customHeight="1">
      <c r="A20" s="63" t="s">
        <v>224</v>
      </c>
      <c r="B20" s="63" t="s">
        <v>50</v>
      </c>
      <c r="C20" s="64" t="s">
        <v>214</v>
      </c>
      <c r="D20" s="61">
        <v>50</v>
      </c>
      <c r="E20" s="70">
        <v>6000</v>
      </c>
      <c r="F20" s="41">
        <f t="shared" si="1"/>
        <v>8.3333333333333332E-3</v>
      </c>
      <c r="G20" s="581"/>
      <c r="H20" s="581"/>
      <c r="I20" s="581"/>
      <c r="J20" s="63" t="s">
        <v>48</v>
      </c>
      <c r="K20" s="49"/>
      <c r="M20" s="58" t="s">
        <v>50</v>
      </c>
      <c r="N20" s="66">
        <v>100000</v>
      </c>
      <c r="O20" s="60">
        <v>1751</v>
      </c>
      <c r="P20" s="58" t="s">
        <v>52</v>
      </c>
    </row>
    <row r="21" spans="1:16" ht="12" customHeight="1">
      <c r="A21" s="63" t="s">
        <v>224</v>
      </c>
      <c r="B21" s="63" t="s">
        <v>50</v>
      </c>
      <c r="C21" s="64" t="s">
        <v>227</v>
      </c>
      <c r="D21" s="61">
        <v>49</v>
      </c>
      <c r="E21" s="41">
        <v>2700</v>
      </c>
      <c r="F21" s="41">
        <f t="shared" si="1"/>
        <v>1.8148148148148149E-2</v>
      </c>
      <c r="G21" s="581"/>
      <c r="H21" s="581"/>
      <c r="I21" s="581"/>
      <c r="J21" s="63" t="s">
        <v>48</v>
      </c>
      <c r="K21" s="49"/>
      <c r="M21" s="71" t="s">
        <v>217</v>
      </c>
      <c r="N21" s="72">
        <v>300</v>
      </c>
      <c r="O21" s="73">
        <v>553.38</v>
      </c>
      <c r="P21" s="71" t="s">
        <v>52</v>
      </c>
    </row>
    <row r="22" spans="1:16" ht="18" customHeight="1">
      <c r="A22" s="63" t="s">
        <v>224</v>
      </c>
      <c r="B22" s="63" t="s">
        <v>221</v>
      </c>
      <c r="C22" s="68" t="s">
        <v>228</v>
      </c>
      <c r="D22" s="61">
        <v>8</v>
      </c>
      <c r="E22" s="41">
        <v>300</v>
      </c>
      <c r="F22" s="41">
        <f>D22*0.000279</f>
        <v>2.232E-3</v>
      </c>
      <c r="G22" s="581">
        <f>SUM(F22:F23)</f>
        <v>4.4640000000000001E-3</v>
      </c>
      <c r="H22" s="581"/>
      <c r="I22" s="581"/>
      <c r="J22" s="63" t="s">
        <v>48</v>
      </c>
      <c r="K22" s="49"/>
      <c r="M22" s="71" t="s">
        <v>49</v>
      </c>
      <c r="N22" s="72">
        <v>200</v>
      </c>
      <c r="O22" s="73">
        <v>87.02</v>
      </c>
      <c r="P22" s="71" t="s">
        <v>52</v>
      </c>
    </row>
    <row r="23" spans="1:16" ht="17.25" customHeight="1">
      <c r="A23" s="63" t="s">
        <v>224</v>
      </c>
      <c r="B23" s="63" t="s">
        <v>223</v>
      </c>
      <c r="C23" s="68" t="s">
        <v>229</v>
      </c>
      <c r="D23" s="61">
        <v>8</v>
      </c>
      <c r="E23" s="41">
        <v>300</v>
      </c>
      <c r="F23" s="41">
        <f>D23*0.000279</f>
        <v>2.232E-3</v>
      </c>
      <c r="G23" s="581"/>
      <c r="H23" s="581"/>
      <c r="I23" s="581"/>
      <c r="J23" s="63" t="s">
        <v>48</v>
      </c>
      <c r="K23" s="49"/>
      <c r="M23" s="578" t="s">
        <v>57</v>
      </c>
      <c r="N23" s="578"/>
      <c r="O23" s="74">
        <f>SUM(O13:O22)</f>
        <v>14955.11</v>
      </c>
      <c r="P23" s="63"/>
    </row>
    <row r="24" spans="1:16" ht="12" customHeight="1">
      <c r="A24" s="42" t="s">
        <v>230</v>
      </c>
      <c r="B24" s="42" t="s">
        <v>49</v>
      </c>
      <c r="C24" s="43" t="s">
        <v>208</v>
      </c>
      <c r="D24" s="46">
        <f>482.58-46</f>
        <v>436.58</v>
      </c>
      <c r="E24" s="45">
        <v>800</v>
      </c>
      <c r="F24" s="45">
        <f t="shared" ref="F24:F30" si="2">D24/E24</f>
        <v>0.54572500000000002</v>
      </c>
      <c r="G24" s="579">
        <f>SUM(F24:F27)</f>
        <v>1.0594016666666666</v>
      </c>
      <c r="H24" s="579">
        <f>SUM(G24:G32)</f>
        <v>1.4095405733333333</v>
      </c>
      <c r="I24" s="579">
        <v>2</v>
      </c>
      <c r="J24" s="47" t="s">
        <v>52</v>
      </c>
      <c r="K24" s="49"/>
      <c r="M24" s="75" t="s">
        <v>231</v>
      </c>
      <c r="N24" s="63"/>
      <c r="O24" s="74">
        <f>O12+O23</f>
        <v>46042.43</v>
      </c>
      <c r="P24" s="63"/>
    </row>
    <row r="25" spans="1:16" ht="12" customHeight="1">
      <c r="A25" s="42" t="s">
        <v>230</v>
      </c>
      <c r="B25" s="42" t="s">
        <v>49</v>
      </c>
      <c r="C25" s="43" t="s">
        <v>232</v>
      </c>
      <c r="D25" s="46">
        <v>46</v>
      </c>
      <c r="E25" s="45">
        <v>200</v>
      </c>
      <c r="F25" s="45">
        <f t="shared" si="2"/>
        <v>0.23</v>
      </c>
      <c r="G25" s="579"/>
      <c r="H25" s="579"/>
      <c r="I25" s="579"/>
      <c r="J25" s="47" t="s">
        <v>52</v>
      </c>
      <c r="K25" s="49"/>
      <c r="M25" s="76"/>
      <c r="N25" s="77"/>
      <c r="O25" s="78"/>
      <c r="P25" s="77"/>
    </row>
    <row r="26" spans="1:16" ht="12" customHeight="1">
      <c r="A26" s="42" t="s">
        <v>230</v>
      </c>
      <c r="B26" s="42" t="s">
        <v>49</v>
      </c>
      <c r="C26" s="43" t="s">
        <v>233</v>
      </c>
      <c r="D26" s="46">
        <v>326.98</v>
      </c>
      <c r="E26" s="45">
        <v>1500</v>
      </c>
      <c r="F26" s="45">
        <f t="shared" si="2"/>
        <v>0.21798666666666669</v>
      </c>
      <c r="G26" s="579"/>
      <c r="H26" s="579"/>
      <c r="I26" s="579"/>
      <c r="J26" s="47" t="s">
        <v>52</v>
      </c>
      <c r="K26" s="49"/>
      <c r="M26" s="582"/>
      <c r="N26" s="582"/>
      <c r="O26" s="582"/>
      <c r="P26" s="582"/>
    </row>
    <row r="27" spans="1:16" ht="12" customHeight="1">
      <c r="A27" s="42" t="s">
        <v>230</v>
      </c>
      <c r="B27" s="42" t="s">
        <v>49</v>
      </c>
      <c r="C27" s="43" t="s">
        <v>234</v>
      </c>
      <c r="D27" s="46">
        <v>65.69</v>
      </c>
      <c r="E27" s="45">
        <v>1000</v>
      </c>
      <c r="F27" s="45">
        <f t="shared" si="2"/>
        <v>6.5689999999999998E-2</v>
      </c>
      <c r="G27" s="579"/>
      <c r="H27" s="579"/>
      <c r="I27" s="579"/>
      <c r="J27" s="47" t="s">
        <v>52</v>
      </c>
      <c r="K27" s="49"/>
    </row>
    <row r="28" spans="1:16" ht="12" customHeight="1">
      <c r="A28" s="42" t="s">
        <v>230</v>
      </c>
      <c r="B28" s="42" t="s">
        <v>50</v>
      </c>
      <c r="C28" s="43" t="s">
        <v>213</v>
      </c>
      <c r="D28" s="79">
        <v>67.900000000000006</v>
      </c>
      <c r="E28" s="45">
        <v>1800</v>
      </c>
      <c r="F28" s="45">
        <f t="shared" si="2"/>
        <v>3.7722222222222226E-2</v>
      </c>
      <c r="G28" s="579">
        <f>SUM(F28:F30)</f>
        <v>0.2888816666666667</v>
      </c>
      <c r="H28" s="579"/>
      <c r="I28" s="579"/>
      <c r="J28" s="47" t="s">
        <v>52</v>
      </c>
      <c r="K28" s="49"/>
      <c r="M28" s="583"/>
      <c r="N28" s="583"/>
      <c r="O28" s="583"/>
      <c r="P28" s="583"/>
    </row>
    <row r="29" spans="1:16" ht="36" customHeight="1">
      <c r="A29" s="42" t="s">
        <v>230</v>
      </c>
      <c r="B29" s="42" t="s">
        <v>50</v>
      </c>
      <c r="C29" s="43" t="s">
        <v>214</v>
      </c>
      <c r="D29" s="45">
        <v>164.49</v>
      </c>
      <c r="E29" s="52">
        <v>6000</v>
      </c>
      <c r="F29" s="45">
        <f t="shared" si="2"/>
        <v>2.7415000000000002E-2</v>
      </c>
      <c r="G29" s="579"/>
      <c r="H29" s="579"/>
      <c r="I29" s="579"/>
      <c r="J29" s="47" t="s">
        <v>52</v>
      </c>
      <c r="K29" s="49"/>
      <c r="M29" s="583"/>
      <c r="N29" s="583"/>
      <c r="O29" s="583"/>
      <c r="P29" s="583"/>
    </row>
    <row r="30" spans="1:16" ht="24" customHeight="1">
      <c r="A30" s="42" t="s">
        <v>230</v>
      </c>
      <c r="B30" s="42" t="s">
        <v>50</v>
      </c>
      <c r="C30" s="43" t="s">
        <v>235</v>
      </c>
      <c r="D30" s="45">
        <v>402.74</v>
      </c>
      <c r="E30" s="45">
        <v>1800</v>
      </c>
      <c r="F30" s="45">
        <f t="shared" si="2"/>
        <v>0.22374444444444444</v>
      </c>
      <c r="G30" s="579"/>
      <c r="H30" s="579"/>
      <c r="I30" s="579"/>
      <c r="J30" s="47" t="s">
        <v>52</v>
      </c>
      <c r="K30" s="49"/>
      <c r="M30" s="583"/>
      <c r="N30" s="583"/>
      <c r="O30" s="583"/>
      <c r="P30" s="583"/>
    </row>
    <row r="31" spans="1:16" ht="12" customHeight="1">
      <c r="A31" s="42" t="s">
        <v>230</v>
      </c>
      <c r="B31" s="42" t="s">
        <v>221</v>
      </c>
      <c r="C31" s="54" t="s">
        <v>228</v>
      </c>
      <c r="D31" s="62">
        <v>109.78</v>
      </c>
      <c r="E31" s="45">
        <v>300</v>
      </c>
      <c r="F31" s="45">
        <f>D31*0.000279</f>
        <v>3.0628620000000002E-2</v>
      </c>
      <c r="G31" s="579">
        <f>SUM(F31:F32)</f>
        <v>6.1257240000000004E-2</v>
      </c>
      <c r="H31" s="579"/>
      <c r="I31" s="579"/>
      <c r="J31" s="47" t="s">
        <v>52</v>
      </c>
      <c r="K31" s="49"/>
    </row>
    <row r="32" spans="1:16" ht="12" customHeight="1">
      <c r="A32" s="42" t="s">
        <v>230</v>
      </c>
      <c r="B32" s="42" t="s">
        <v>223</v>
      </c>
      <c r="C32" s="54" t="s">
        <v>229</v>
      </c>
      <c r="D32" s="62">
        <v>109.78</v>
      </c>
      <c r="E32" s="45">
        <v>300</v>
      </c>
      <c r="F32" s="45">
        <f>D32*0.000279</f>
        <v>3.0628620000000002E-2</v>
      </c>
      <c r="G32" s="579"/>
      <c r="H32" s="579"/>
      <c r="I32" s="579"/>
      <c r="J32" s="47" t="s">
        <v>52</v>
      </c>
      <c r="K32" s="49"/>
    </row>
    <row r="33" spans="1:15" ht="12" customHeight="1">
      <c r="A33" s="63" t="s">
        <v>236</v>
      </c>
      <c r="B33" s="63" t="s">
        <v>49</v>
      </c>
      <c r="C33" s="64" t="s">
        <v>208</v>
      </c>
      <c r="D33" s="46">
        <v>200.09</v>
      </c>
      <c r="E33" s="41">
        <v>800</v>
      </c>
      <c r="F33" s="41">
        <f>D33/E33</f>
        <v>0.25011250000000002</v>
      </c>
      <c r="G33" s="41">
        <f>SUM(F33)</f>
        <v>0.25011250000000002</v>
      </c>
      <c r="H33" s="581">
        <f>SUM(G33:G36)</f>
        <v>0.69204382222222227</v>
      </c>
      <c r="I33" s="581">
        <v>1</v>
      </c>
      <c r="J33" s="63" t="s">
        <v>52</v>
      </c>
      <c r="K33" s="49"/>
      <c r="O33" s="53"/>
    </row>
    <row r="34" spans="1:15" ht="12" customHeight="1">
      <c r="A34" s="63" t="s">
        <v>236</v>
      </c>
      <c r="B34" s="63" t="s">
        <v>50</v>
      </c>
      <c r="C34" s="68" t="s">
        <v>237</v>
      </c>
      <c r="D34" s="69">
        <v>743.8</v>
      </c>
      <c r="E34" s="41">
        <v>1800</v>
      </c>
      <c r="F34" s="41">
        <f>D34/E34</f>
        <v>0.41322222222222221</v>
      </c>
      <c r="G34" s="41">
        <f>SUM(F34)</f>
        <v>0.41322222222222221</v>
      </c>
      <c r="H34" s="581"/>
      <c r="I34" s="581"/>
      <c r="J34" s="63" t="s">
        <v>52</v>
      </c>
      <c r="K34" s="49"/>
      <c r="O34" s="53"/>
    </row>
    <row r="35" spans="1:15" ht="12" customHeight="1">
      <c r="A35" s="63" t="s">
        <v>236</v>
      </c>
      <c r="B35" s="63" t="s">
        <v>221</v>
      </c>
      <c r="C35" s="68" t="s">
        <v>228</v>
      </c>
      <c r="D35" s="62">
        <v>51.45</v>
      </c>
      <c r="E35" s="41">
        <v>300</v>
      </c>
      <c r="F35" s="41">
        <f>D35*0.000279</f>
        <v>1.4354550000000001E-2</v>
      </c>
      <c r="G35" s="581">
        <f>SUM(F35:F36)</f>
        <v>2.8709100000000001E-2</v>
      </c>
      <c r="H35" s="581"/>
      <c r="I35" s="581"/>
      <c r="J35" s="63" t="s">
        <v>52</v>
      </c>
      <c r="K35" s="49"/>
    </row>
    <row r="36" spans="1:15" ht="14.25" customHeight="1">
      <c r="A36" s="63" t="s">
        <v>236</v>
      </c>
      <c r="B36" s="63" t="s">
        <v>223</v>
      </c>
      <c r="C36" s="68" t="s">
        <v>229</v>
      </c>
      <c r="D36" s="62">
        <v>51.45</v>
      </c>
      <c r="E36" s="41">
        <v>300</v>
      </c>
      <c r="F36" s="41">
        <f>D36*0.000279</f>
        <v>1.4354550000000001E-2</v>
      </c>
      <c r="G36" s="581"/>
      <c r="H36" s="581"/>
      <c r="I36" s="581"/>
      <c r="J36" s="63" t="s">
        <v>52</v>
      </c>
      <c r="K36" s="49"/>
      <c r="N36" s="53"/>
    </row>
    <row r="37" spans="1:15" ht="12" customHeight="1">
      <c r="A37" s="42" t="s">
        <v>238</v>
      </c>
      <c r="B37" s="42" t="s">
        <v>49</v>
      </c>
      <c r="C37" s="43" t="s">
        <v>208</v>
      </c>
      <c r="D37" s="46">
        <f>936.15-43.71</f>
        <v>892.43999999999994</v>
      </c>
      <c r="E37" s="45">
        <v>800</v>
      </c>
      <c r="F37" s="45">
        <f t="shared" ref="F37:F46" si="3">D37/E37</f>
        <v>1.1155499999999998</v>
      </c>
      <c r="G37" s="579">
        <f>SUM(F37:F40)</f>
        <v>1.4246999999999999</v>
      </c>
      <c r="H37" s="579">
        <f>SUM(G37:G48)</f>
        <v>3.0770657051851846</v>
      </c>
      <c r="I37" s="579">
        <v>3</v>
      </c>
      <c r="J37" s="47" t="s">
        <v>48</v>
      </c>
      <c r="K37" s="49"/>
    </row>
    <row r="38" spans="1:15" ht="12" customHeight="1">
      <c r="A38" s="42" t="s">
        <v>238</v>
      </c>
      <c r="B38" s="42" t="s">
        <v>49</v>
      </c>
      <c r="C38" s="43" t="s">
        <v>209</v>
      </c>
      <c r="D38" s="46">
        <v>43.71</v>
      </c>
      <c r="E38" s="45">
        <v>200</v>
      </c>
      <c r="F38" s="45">
        <f t="shared" si="3"/>
        <v>0.21854999999999999</v>
      </c>
      <c r="G38" s="579"/>
      <c r="H38" s="579"/>
      <c r="I38" s="579"/>
      <c r="J38" s="47" t="s">
        <v>48</v>
      </c>
      <c r="K38" s="49"/>
    </row>
    <row r="39" spans="1:15" ht="12" customHeight="1">
      <c r="A39" s="42" t="s">
        <v>238</v>
      </c>
      <c r="B39" s="42" t="s">
        <v>49</v>
      </c>
      <c r="C39" s="43" t="s">
        <v>233</v>
      </c>
      <c r="D39" s="46">
        <v>60</v>
      </c>
      <c r="E39" s="45">
        <v>1500</v>
      </c>
      <c r="F39" s="45">
        <f t="shared" si="3"/>
        <v>0.04</v>
      </c>
      <c r="G39" s="579"/>
      <c r="H39" s="579"/>
      <c r="I39" s="579"/>
      <c r="J39" s="47" t="s">
        <v>48</v>
      </c>
      <c r="K39" s="49"/>
      <c r="O39" s="80"/>
    </row>
    <row r="40" spans="1:15" ht="12" customHeight="1">
      <c r="A40" s="42" t="s">
        <v>238</v>
      </c>
      <c r="B40" s="42" t="s">
        <v>49</v>
      </c>
      <c r="C40" s="43" t="s">
        <v>234</v>
      </c>
      <c r="D40" s="46">
        <v>50.6</v>
      </c>
      <c r="E40" s="45">
        <v>1000</v>
      </c>
      <c r="F40" s="45">
        <f t="shared" si="3"/>
        <v>5.0599999999999999E-2</v>
      </c>
      <c r="G40" s="579"/>
      <c r="H40" s="579"/>
      <c r="I40" s="579"/>
      <c r="J40" s="47" t="s">
        <v>48</v>
      </c>
      <c r="K40" s="49"/>
      <c r="O40" s="81"/>
    </row>
    <row r="41" spans="1:15" ht="12" customHeight="1">
      <c r="A41" s="42" t="s">
        <v>238</v>
      </c>
      <c r="B41" s="42" t="s">
        <v>50</v>
      </c>
      <c r="C41" s="43" t="s">
        <v>213</v>
      </c>
      <c r="D41" s="45">
        <v>782.15</v>
      </c>
      <c r="E41" s="45">
        <v>1800</v>
      </c>
      <c r="F41" s="45">
        <f t="shared" si="3"/>
        <v>0.43452777777777779</v>
      </c>
      <c r="G41" s="579">
        <f>SUM(F41:F46)</f>
        <v>1.5712101851851852</v>
      </c>
      <c r="H41" s="579"/>
      <c r="I41" s="579"/>
      <c r="J41" s="47" t="s">
        <v>48</v>
      </c>
      <c r="K41" s="49"/>
    </row>
    <row r="42" spans="1:15" ht="36" customHeight="1">
      <c r="A42" s="42" t="s">
        <v>238</v>
      </c>
      <c r="B42" s="42" t="s">
        <v>50</v>
      </c>
      <c r="C42" s="43" t="s">
        <v>214</v>
      </c>
      <c r="D42" s="45">
        <v>594.65</v>
      </c>
      <c r="E42" s="52">
        <v>6000</v>
      </c>
      <c r="F42" s="45">
        <f t="shared" si="3"/>
        <v>9.9108333333333326E-2</v>
      </c>
      <c r="G42" s="579"/>
      <c r="H42" s="579"/>
      <c r="I42" s="579"/>
      <c r="J42" s="47" t="s">
        <v>48</v>
      </c>
      <c r="K42" s="49"/>
      <c r="N42" s="82"/>
      <c r="O42" s="83"/>
    </row>
    <row r="43" spans="1:15" ht="24" customHeight="1">
      <c r="A43" s="42" t="s">
        <v>238</v>
      </c>
      <c r="B43" s="42" t="s">
        <v>50</v>
      </c>
      <c r="C43" s="43" t="s">
        <v>235</v>
      </c>
      <c r="D43" s="45">
        <v>285</v>
      </c>
      <c r="E43" s="45">
        <v>1800</v>
      </c>
      <c r="F43" s="45">
        <f t="shared" si="3"/>
        <v>0.15833333333333333</v>
      </c>
      <c r="G43" s="579"/>
      <c r="H43" s="579"/>
      <c r="I43" s="579"/>
      <c r="J43" s="47" t="s">
        <v>48</v>
      </c>
      <c r="K43" s="49"/>
    </row>
    <row r="44" spans="1:15" ht="12" customHeight="1">
      <c r="A44" s="42" t="s">
        <v>238</v>
      </c>
      <c r="B44" s="42" t="s">
        <v>50</v>
      </c>
      <c r="C44" s="43" t="s">
        <v>216</v>
      </c>
      <c r="D44" s="45">
        <v>305.60000000000002</v>
      </c>
      <c r="E44" s="45">
        <v>1800</v>
      </c>
      <c r="F44" s="45">
        <f t="shared" si="3"/>
        <v>0.16977777777777778</v>
      </c>
      <c r="G44" s="579"/>
      <c r="H44" s="579"/>
      <c r="I44" s="579"/>
      <c r="J44" s="47" t="s">
        <v>48</v>
      </c>
      <c r="K44" s="49"/>
    </row>
    <row r="45" spans="1:15" ht="12" customHeight="1">
      <c r="A45" s="42" t="s">
        <v>238</v>
      </c>
      <c r="B45" s="42" t="s">
        <v>50</v>
      </c>
      <c r="C45" s="43" t="s">
        <v>218</v>
      </c>
      <c r="D45" s="45">
        <v>515.54999999999995</v>
      </c>
      <c r="E45" s="45">
        <v>2700</v>
      </c>
      <c r="F45" s="45">
        <f t="shared" si="3"/>
        <v>0.19094444444444442</v>
      </c>
      <c r="G45" s="579"/>
      <c r="H45" s="579"/>
      <c r="I45" s="579"/>
      <c r="J45" s="47" t="s">
        <v>48</v>
      </c>
      <c r="K45" s="49"/>
    </row>
    <row r="46" spans="1:15" ht="12" customHeight="1">
      <c r="A46" s="42" t="s">
        <v>238</v>
      </c>
      <c r="B46" s="42" t="s">
        <v>50</v>
      </c>
      <c r="C46" s="43" t="s">
        <v>219</v>
      </c>
      <c r="D46" s="52">
        <v>1400</v>
      </c>
      <c r="E46" s="52">
        <v>2700</v>
      </c>
      <c r="F46" s="45">
        <f t="shared" si="3"/>
        <v>0.51851851851851849</v>
      </c>
      <c r="G46" s="579"/>
      <c r="H46" s="579"/>
      <c r="I46" s="579"/>
      <c r="J46" s="47" t="s">
        <v>48</v>
      </c>
      <c r="K46" s="49"/>
    </row>
    <row r="47" spans="1:15" ht="12" customHeight="1">
      <c r="A47" s="42" t="s">
        <v>238</v>
      </c>
      <c r="B47" s="42" t="s">
        <v>221</v>
      </c>
      <c r="C47" s="54" t="s">
        <v>228</v>
      </c>
      <c r="D47" s="62">
        <v>145.44</v>
      </c>
      <c r="E47" s="45">
        <v>300</v>
      </c>
      <c r="F47" s="45">
        <f>D47*0.000279</f>
        <v>4.0577759999999997E-2</v>
      </c>
      <c r="G47" s="579">
        <f>SUM(F47:F48)</f>
        <v>8.1155519999999995E-2</v>
      </c>
      <c r="H47" s="579"/>
      <c r="I47" s="579"/>
      <c r="J47" s="47" t="s">
        <v>48</v>
      </c>
      <c r="K47" s="49"/>
    </row>
    <row r="48" spans="1:15" ht="12" customHeight="1">
      <c r="A48" s="42" t="s">
        <v>238</v>
      </c>
      <c r="B48" s="42" t="s">
        <v>223</v>
      </c>
      <c r="C48" s="54" t="s">
        <v>229</v>
      </c>
      <c r="D48" s="62">
        <v>145.44</v>
      </c>
      <c r="E48" s="45">
        <v>300</v>
      </c>
      <c r="F48" s="45">
        <f>D48*0.000279</f>
        <v>4.0577759999999997E-2</v>
      </c>
      <c r="G48" s="579"/>
      <c r="H48" s="579"/>
      <c r="I48" s="579"/>
      <c r="J48" s="47" t="s">
        <v>48</v>
      </c>
      <c r="K48" s="49"/>
    </row>
    <row r="49" spans="1:11" ht="15" customHeight="1">
      <c r="A49" s="63" t="s">
        <v>239</v>
      </c>
      <c r="B49" s="63" t="s">
        <v>49</v>
      </c>
      <c r="C49" s="64" t="s">
        <v>208</v>
      </c>
      <c r="D49" s="46">
        <f>707.78-D50</f>
        <v>672.82999999999993</v>
      </c>
      <c r="E49" s="41">
        <v>800</v>
      </c>
      <c r="F49" s="41">
        <f t="shared" ref="F49:F57" si="4">D49/E49</f>
        <v>0.84103749999999988</v>
      </c>
      <c r="G49" s="581">
        <f>F49+F50</f>
        <v>1.0157874999999998</v>
      </c>
      <c r="H49" s="581">
        <f>SUM(G49:G59)</f>
        <v>3.1418719133333335</v>
      </c>
      <c r="I49" s="581">
        <v>3</v>
      </c>
      <c r="J49" s="63" t="s">
        <v>52</v>
      </c>
      <c r="K49" s="49"/>
    </row>
    <row r="50" spans="1:11" ht="15" customHeight="1">
      <c r="A50" s="63" t="s">
        <v>239</v>
      </c>
      <c r="B50" s="63" t="s">
        <v>49</v>
      </c>
      <c r="C50" s="64" t="s">
        <v>209</v>
      </c>
      <c r="D50" s="46">
        <v>34.950000000000003</v>
      </c>
      <c r="E50" s="41">
        <v>200</v>
      </c>
      <c r="F50" s="41">
        <f t="shared" si="4"/>
        <v>0.17475000000000002</v>
      </c>
      <c r="G50" s="581"/>
      <c r="H50" s="581"/>
      <c r="I50" s="581"/>
      <c r="J50" s="63" t="s">
        <v>52</v>
      </c>
      <c r="K50" s="49"/>
    </row>
    <row r="51" spans="1:11" ht="12" customHeight="1">
      <c r="A51" s="63" t="s">
        <v>239</v>
      </c>
      <c r="B51" s="63" t="s">
        <v>50</v>
      </c>
      <c r="C51" s="64" t="s">
        <v>213</v>
      </c>
      <c r="D51" s="45">
        <v>290</v>
      </c>
      <c r="E51" s="41">
        <v>1800</v>
      </c>
      <c r="F51" s="41">
        <f t="shared" si="4"/>
        <v>0.16111111111111112</v>
      </c>
      <c r="G51" s="581">
        <f>SUM(F51:F57)</f>
        <v>2.0913433333333336</v>
      </c>
      <c r="H51" s="581"/>
      <c r="I51" s="581"/>
      <c r="J51" s="63" t="s">
        <v>52</v>
      </c>
      <c r="K51" s="49"/>
    </row>
    <row r="52" spans="1:11" ht="36" customHeight="1">
      <c r="A52" s="63" t="s">
        <v>239</v>
      </c>
      <c r="B52" s="63" t="s">
        <v>50</v>
      </c>
      <c r="C52" s="64" t="s">
        <v>214</v>
      </c>
      <c r="D52" s="52">
        <v>1933</v>
      </c>
      <c r="E52" s="70">
        <v>6000</v>
      </c>
      <c r="F52" s="41">
        <f t="shared" si="4"/>
        <v>0.32216666666666666</v>
      </c>
      <c r="G52" s="581"/>
      <c r="H52" s="581"/>
      <c r="I52" s="581"/>
      <c r="J52" s="63" t="s">
        <v>52</v>
      </c>
      <c r="K52" s="49"/>
    </row>
    <row r="53" spans="1:11" ht="24" customHeight="1">
      <c r="A53" s="63" t="s">
        <v>239</v>
      </c>
      <c r="B53" s="63" t="s">
        <v>50</v>
      </c>
      <c r="C53" s="64" t="s">
        <v>235</v>
      </c>
      <c r="D53" s="45">
        <v>357</v>
      </c>
      <c r="E53" s="41">
        <v>1800</v>
      </c>
      <c r="F53" s="41">
        <f t="shared" si="4"/>
        <v>0.19833333333333333</v>
      </c>
      <c r="G53" s="581"/>
      <c r="H53" s="581"/>
      <c r="I53" s="581"/>
      <c r="J53" s="63" t="s">
        <v>52</v>
      </c>
      <c r="K53" s="49"/>
    </row>
    <row r="54" spans="1:11" ht="24" customHeight="1">
      <c r="A54" s="63" t="s">
        <v>239</v>
      </c>
      <c r="B54" s="63" t="s">
        <v>50</v>
      </c>
      <c r="C54" s="64" t="s">
        <v>216</v>
      </c>
      <c r="D54" s="45">
        <v>930</v>
      </c>
      <c r="E54" s="41">
        <v>1800</v>
      </c>
      <c r="F54" s="41">
        <f t="shared" si="4"/>
        <v>0.51666666666666672</v>
      </c>
      <c r="G54" s="581"/>
      <c r="H54" s="581"/>
      <c r="I54" s="581"/>
      <c r="J54" s="63" t="s">
        <v>52</v>
      </c>
      <c r="K54" s="49"/>
    </row>
    <row r="55" spans="1:11" ht="12" customHeight="1">
      <c r="A55" s="63" t="s">
        <v>239</v>
      </c>
      <c r="B55" s="63" t="s">
        <v>50</v>
      </c>
      <c r="C55" s="64" t="s">
        <v>218</v>
      </c>
      <c r="D55" s="45">
        <v>464</v>
      </c>
      <c r="E55" s="41">
        <v>2700</v>
      </c>
      <c r="F55" s="41">
        <f t="shared" si="4"/>
        <v>0.17185185185185184</v>
      </c>
      <c r="G55" s="581"/>
      <c r="H55" s="581"/>
      <c r="I55" s="581"/>
      <c r="J55" s="63" t="s">
        <v>52</v>
      </c>
      <c r="K55" s="49"/>
    </row>
    <row r="56" spans="1:11" ht="12" customHeight="1">
      <c r="A56" s="63" t="s">
        <v>239</v>
      </c>
      <c r="B56" s="63" t="s">
        <v>50</v>
      </c>
      <c r="C56" s="64" t="s">
        <v>219</v>
      </c>
      <c r="D56" s="52">
        <v>1900</v>
      </c>
      <c r="E56" s="70">
        <v>2700</v>
      </c>
      <c r="F56" s="41">
        <f t="shared" si="4"/>
        <v>0.70370370370370372</v>
      </c>
      <c r="G56" s="581"/>
      <c r="H56" s="581"/>
      <c r="I56" s="581"/>
      <c r="J56" s="63" t="s">
        <v>52</v>
      </c>
      <c r="K56" s="49"/>
    </row>
    <row r="57" spans="1:11" ht="24" customHeight="1">
      <c r="A57" s="63" t="s">
        <v>239</v>
      </c>
      <c r="B57" s="63" t="s">
        <v>50</v>
      </c>
      <c r="C57" s="64" t="s">
        <v>240</v>
      </c>
      <c r="D57" s="52">
        <v>1751</v>
      </c>
      <c r="E57" s="70">
        <v>100000</v>
      </c>
      <c r="F57" s="41">
        <f t="shared" si="4"/>
        <v>1.7510000000000001E-2</v>
      </c>
      <c r="G57" s="581"/>
      <c r="H57" s="581"/>
      <c r="I57" s="581"/>
      <c r="J57" s="63" t="s">
        <v>52</v>
      </c>
      <c r="K57" s="49"/>
    </row>
    <row r="58" spans="1:11" ht="12" customHeight="1">
      <c r="A58" s="63" t="s">
        <v>239</v>
      </c>
      <c r="B58" s="63" t="s">
        <v>221</v>
      </c>
      <c r="C58" s="68" t="s">
        <v>228</v>
      </c>
      <c r="D58" s="84">
        <v>62.26</v>
      </c>
      <c r="E58" s="41">
        <v>300</v>
      </c>
      <c r="F58" s="41">
        <f>D58*0.000279</f>
        <v>1.737054E-2</v>
      </c>
      <c r="G58" s="581">
        <f>SUM(F58:F59)</f>
        <v>3.4741080000000001E-2</v>
      </c>
      <c r="H58" s="581"/>
      <c r="I58" s="581"/>
      <c r="J58" s="63" t="s">
        <v>52</v>
      </c>
      <c r="K58" s="49"/>
    </row>
    <row r="59" spans="1:11" ht="12" customHeight="1">
      <c r="A59" s="63" t="s">
        <v>239</v>
      </c>
      <c r="B59" s="63" t="s">
        <v>223</v>
      </c>
      <c r="C59" s="68" t="s">
        <v>229</v>
      </c>
      <c r="D59" s="84">
        <v>62.26</v>
      </c>
      <c r="E59" s="41">
        <v>300</v>
      </c>
      <c r="F59" s="41">
        <f>D59*0.000279</f>
        <v>1.737054E-2</v>
      </c>
      <c r="G59" s="581"/>
      <c r="H59" s="581"/>
      <c r="I59" s="581"/>
      <c r="J59" s="63" t="s">
        <v>52</v>
      </c>
      <c r="K59" s="49"/>
    </row>
    <row r="60" spans="1:11" ht="12" customHeight="1">
      <c r="A60" s="63" t="s">
        <v>241</v>
      </c>
      <c r="B60" s="63" t="s">
        <v>49</v>
      </c>
      <c r="C60" s="85" t="s">
        <v>208</v>
      </c>
      <c r="D60" s="46">
        <v>177</v>
      </c>
      <c r="E60" s="41">
        <v>800</v>
      </c>
      <c r="F60" s="45">
        <f t="shared" ref="F60:F66" si="5">D60/E60</f>
        <v>0.22125</v>
      </c>
      <c r="G60" s="581">
        <f>SUM(F60:F61)</f>
        <v>0.27658333333333335</v>
      </c>
      <c r="H60" s="581">
        <f>SUM(G60:G68)</f>
        <v>0.76116644444444437</v>
      </c>
      <c r="I60" s="581">
        <v>1</v>
      </c>
      <c r="J60" s="63" t="s">
        <v>52</v>
      </c>
      <c r="K60" s="49"/>
    </row>
    <row r="61" spans="1:11" ht="12" customHeight="1">
      <c r="A61" s="63" t="s">
        <v>241</v>
      </c>
      <c r="B61" s="63" t="s">
        <v>49</v>
      </c>
      <c r="C61" s="86" t="s">
        <v>225</v>
      </c>
      <c r="D61" s="87">
        <v>83</v>
      </c>
      <c r="E61" s="41">
        <v>1500</v>
      </c>
      <c r="F61" s="45">
        <f t="shared" si="5"/>
        <v>5.5333333333333332E-2</v>
      </c>
      <c r="G61" s="581"/>
      <c r="H61" s="581"/>
      <c r="I61" s="581"/>
      <c r="J61" s="63" t="s">
        <v>52</v>
      </c>
      <c r="K61" s="49"/>
    </row>
    <row r="62" spans="1:11" ht="12" customHeight="1">
      <c r="A62" s="63" t="s">
        <v>241</v>
      </c>
      <c r="B62" s="63" t="s">
        <v>50</v>
      </c>
      <c r="C62" s="64" t="s">
        <v>213</v>
      </c>
      <c r="D62" s="45">
        <v>42</v>
      </c>
      <c r="E62" s="41">
        <v>1800</v>
      </c>
      <c r="F62" s="45">
        <f t="shared" si="5"/>
        <v>2.3333333333333334E-2</v>
      </c>
      <c r="G62" s="581">
        <f>SUM(F62:F66)</f>
        <v>0.46561111111111109</v>
      </c>
      <c r="H62" s="581"/>
      <c r="I62" s="581"/>
      <c r="J62" s="63" t="s">
        <v>52</v>
      </c>
      <c r="K62" s="49"/>
    </row>
    <row r="63" spans="1:11" ht="36" customHeight="1">
      <c r="A63" s="63" t="s">
        <v>241</v>
      </c>
      <c r="B63" s="63" t="s">
        <v>50</v>
      </c>
      <c r="C63" s="64" t="s">
        <v>214</v>
      </c>
      <c r="D63" s="52">
        <v>317</v>
      </c>
      <c r="E63" s="70">
        <v>6000</v>
      </c>
      <c r="F63" s="45">
        <f t="shared" si="5"/>
        <v>5.2833333333333336E-2</v>
      </c>
      <c r="G63" s="581"/>
      <c r="H63" s="581"/>
      <c r="I63" s="581"/>
      <c r="J63" s="63" t="s">
        <v>52</v>
      </c>
      <c r="K63" s="49"/>
    </row>
    <row r="64" spans="1:11" ht="24" customHeight="1">
      <c r="A64" s="63" t="s">
        <v>241</v>
      </c>
      <c r="B64" s="63" t="s">
        <v>50</v>
      </c>
      <c r="C64" s="64" t="s">
        <v>235</v>
      </c>
      <c r="D64" s="45">
        <v>360</v>
      </c>
      <c r="E64" s="41">
        <v>1800</v>
      </c>
      <c r="F64" s="45">
        <f t="shared" si="5"/>
        <v>0.2</v>
      </c>
      <c r="G64" s="581"/>
      <c r="H64" s="581"/>
      <c r="I64" s="581"/>
      <c r="J64" s="63" t="s">
        <v>52</v>
      </c>
      <c r="K64" s="49"/>
    </row>
    <row r="65" spans="1:15" ht="24" customHeight="1">
      <c r="A65" s="63" t="s">
        <v>241</v>
      </c>
      <c r="B65" s="63" t="s">
        <v>50</v>
      </c>
      <c r="C65" s="64" t="s">
        <v>216</v>
      </c>
      <c r="D65" s="45">
        <v>225</v>
      </c>
      <c r="E65" s="41">
        <v>1800</v>
      </c>
      <c r="F65" s="45">
        <f t="shared" si="5"/>
        <v>0.125</v>
      </c>
      <c r="G65" s="581"/>
      <c r="H65" s="581"/>
      <c r="I65" s="581"/>
      <c r="J65" s="63" t="s">
        <v>52</v>
      </c>
      <c r="K65" s="49"/>
    </row>
    <row r="66" spans="1:15" ht="12" customHeight="1">
      <c r="A66" s="63" t="s">
        <v>241</v>
      </c>
      <c r="B66" s="63" t="s">
        <v>50</v>
      </c>
      <c r="C66" s="64" t="s">
        <v>218</v>
      </c>
      <c r="D66" s="45">
        <v>174</v>
      </c>
      <c r="E66" s="41">
        <v>2700</v>
      </c>
      <c r="F66" s="45">
        <f t="shared" si="5"/>
        <v>6.4444444444444443E-2</v>
      </c>
      <c r="G66" s="581"/>
      <c r="H66" s="581"/>
      <c r="I66" s="581"/>
      <c r="J66" s="63" t="s">
        <v>52</v>
      </c>
      <c r="K66" s="49"/>
    </row>
    <row r="67" spans="1:15" ht="12" customHeight="1">
      <c r="A67" s="63" t="s">
        <v>241</v>
      </c>
      <c r="B67" s="63" t="s">
        <v>221</v>
      </c>
      <c r="C67" s="68" t="s">
        <v>228</v>
      </c>
      <c r="D67" s="84">
        <v>34</v>
      </c>
      <c r="E67" s="41">
        <v>300</v>
      </c>
      <c r="F67" s="45">
        <f>D67*0.000279</f>
        <v>9.4859999999999996E-3</v>
      </c>
      <c r="G67" s="581">
        <f>SUM(F67:F68)</f>
        <v>1.8971999999999999E-2</v>
      </c>
      <c r="H67" s="581"/>
      <c r="I67" s="581"/>
      <c r="J67" s="63" t="s">
        <v>52</v>
      </c>
      <c r="K67" s="49"/>
    </row>
    <row r="68" spans="1:15" ht="12" customHeight="1">
      <c r="A68" s="63" t="s">
        <v>241</v>
      </c>
      <c r="B68" s="63" t="s">
        <v>223</v>
      </c>
      <c r="C68" s="68" t="s">
        <v>229</v>
      </c>
      <c r="D68" s="84">
        <v>34</v>
      </c>
      <c r="E68" s="41">
        <v>300</v>
      </c>
      <c r="F68" s="45">
        <f>D68*0.000279</f>
        <v>9.4859999999999996E-3</v>
      </c>
      <c r="G68" s="581"/>
      <c r="H68" s="581"/>
      <c r="I68" s="581"/>
      <c r="J68" s="63" t="s">
        <v>52</v>
      </c>
      <c r="K68" s="49"/>
    </row>
    <row r="69" spans="1:15" ht="12" customHeight="1">
      <c r="A69" s="42" t="s">
        <v>242</v>
      </c>
      <c r="B69" s="42" t="s">
        <v>49</v>
      </c>
      <c r="C69" s="43" t="s">
        <v>208</v>
      </c>
      <c r="D69" s="46">
        <f>281-D70</f>
        <v>274.93</v>
      </c>
      <c r="E69" s="45">
        <v>800</v>
      </c>
      <c r="F69" s="45">
        <f>D69/E69</f>
        <v>0.34366249999999998</v>
      </c>
      <c r="G69" s="45">
        <f>F69</f>
        <v>0.34366249999999998</v>
      </c>
      <c r="H69" s="579">
        <f>SUM(G69:G73)</f>
        <v>0.51072609999999996</v>
      </c>
      <c r="I69" s="579">
        <v>1</v>
      </c>
      <c r="J69" s="47" t="s">
        <v>52</v>
      </c>
      <c r="K69" s="49"/>
      <c r="O69" s="40" t="s">
        <v>243</v>
      </c>
    </row>
    <row r="70" spans="1:15" ht="12" customHeight="1">
      <c r="A70" s="42" t="s">
        <v>242</v>
      </c>
      <c r="B70" s="42" t="s">
        <v>49</v>
      </c>
      <c r="C70" s="43" t="s">
        <v>209</v>
      </c>
      <c r="D70" s="46">
        <v>6.07</v>
      </c>
      <c r="E70" s="45">
        <v>200</v>
      </c>
      <c r="F70" s="45">
        <f>D70/E70</f>
        <v>3.0350000000000002E-2</v>
      </c>
      <c r="G70" s="45">
        <f>F70</f>
        <v>3.0350000000000002E-2</v>
      </c>
      <c r="H70" s="579"/>
      <c r="I70" s="579"/>
      <c r="J70" s="47" t="s">
        <v>52</v>
      </c>
      <c r="K70" s="49"/>
    </row>
    <row r="71" spans="1:15" ht="12" customHeight="1">
      <c r="A71" s="42" t="s">
        <v>242</v>
      </c>
      <c r="B71" s="42" t="s">
        <v>50</v>
      </c>
      <c r="C71" s="43" t="s">
        <v>244</v>
      </c>
      <c r="D71" s="45">
        <v>756</v>
      </c>
      <c r="E71" s="52">
        <v>6000</v>
      </c>
      <c r="F71" s="45">
        <f>D71/E71</f>
        <v>0.126</v>
      </c>
      <c r="G71" s="88">
        <f>F71</f>
        <v>0.126</v>
      </c>
      <c r="H71" s="579"/>
      <c r="I71" s="579"/>
      <c r="J71" s="47" t="s">
        <v>52</v>
      </c>
      <c r="K71" s="49"/>
    </row>
    <row r="72" spans="1:15" ht="12" customHeight="1">
      <c r="A72" s="42" t="s">
        <v>242</v>
      </c>
      <c r="B72" s="42" t="s">
        <v>221</v>
      </c>
      <c r="C72" s="54" t="s">
        <v>228</v>
      </c>
      <c r="D72" s="62">
        <v>19.2</v>
      </c>
      <c r="E72" s="45">
        <v>300</v>
      </c>
      <c r="F72" s="45">
        <f>D72*0.000279</f>
        <v>5.3568000000000001E-3</v>
      </c>
      <c r="G72" s="579">
        <f>SUM(F72:F73)</f>
        <v>1.07136E-2</v>
      </c>
      <c r="H72" s="579"/>
      <c r="I72" s="579"/>
      <c r="J72" s="47" t="s">
        <v>52</v>
      </c>
      <c r="K72" s="49"/>
    </row>
    <row r="73" spans="1:15" ht="12" customHeight="1">
      <c r="A73" s="42" t="s">
        <v>242</v>
      </c>
      <c r="B73" s="42" t="s">
        <v>223</v>
      </c>
      <c r="C73" s="54" t="s">
        <v>229</v>
      </c>
      <c r="D73" s="62">
        <v>19.2</v>
      </c>
      <c r="E73" s="45">
        <v>300</v>
      </c>
      <c r="F73" s="45">
        <f>D73*0.000279</f>
        <v>5.3568000000000001E-3</v>
      </c>
      <c r="G73" s="579"/>
      <c r="H73" s="579"/>
      <c r="I73" s="579"/>
      <c r="J73" s="47" t="s">
        <v>52</v>
      </c>
      <c r="K73" s="49"/>
    </row>
    <row r="74" spans="1:15" ht="12" customHeight="1">
      <c r="A74" s="63" t="s">
        <v>245</v>
      </c>
      <c r="B74" s="63" t="s">
        <v>49</v>
      </c>
      <c r="C74" s="64" t="s">
        <v>208</v>
      </c>
      <c r="D74" s="46">
        <v>414</v>
      </c>
      <c r="E74" s="41">
        <v>800</v>
      </c>
      <c r="F74" s="45">
        <f>D74/E74</f>
        <v>0.51749999999999996</v>
      </c>
      <c r="G74" s="41">
        <f>F74</f>
        <v>0.51749999999999996</v>
      </c>
      <c r="H74" s="581">
        <f>SUM(G74:G75)</f>
        <v>0.54444666666666663</v>
      </c>
      <c r="I74" s="581">
        <v>1</v>
      </c>
      <c r="J74" s="63" t="s">
        <v>52</v>
      </c>
      <c r="K74" s="49"/>
    </row>
    <row r="75" spans="1:15" ht="36" customHeight="1">
      <c r="A75" s="63" t="s">
        <v>245</v>
      </c>
      <c r="B75" s="63" t="s">
        <v>50</v>
      </c>
      <c r="C75" s="64" t="s">
        <v>244</v>
      </c>
      <c r="D75" s="45">
        <v>161.68</v>
      </c>
      <c r="E75" s="70">
        <v>6000</v>
      </c>
      <c r="F75" s="45">
        <f>D75/E75</f>
        <v>2.6946666666666667E-2</v>
      </c>
      <c r="G75" s="89">
        <f>F75</f>
        <v>2.6946666666666667E-2</v>
      </c>
      <c r="H75" s="581"/>
      <c r="I75" s="581"/>
      <c r="J75" s="63" t="s">
        <v>52</v>
      </c>
      <c r="K75" s="49"/>
    </row>
    <row r="76" spans="1:15" ht="12" customHeight="1">
      <c r="A76" s="63" t="s">
        <v>246</v>
      </c>
      <c r="B76" s="63" t="s">
        <v>49</v>
      </c>
      <c r="C76" s="64" t="s">
        <v>208</v>
      </c>
      <c r="D76" s="46">
        <v>134</v>
      </c>
      <c r="E76" s="41">
        <v>800</v>
      </c>
      <c r="F76" s="45">
        <f>D76/E76</f>
        <v>0.16750000000000001</v>
      </c>
      <c r="G76" s="41">
        <f>F76</f>
        <v>0.16750000000000001</v>
      </c>
      <c r="H76" s="581">
        <f>SUM(G76:G77)</f>
        <v>0.24916666666666668</v>
      </c>
      <c r="I76" s="581">
        <v>1</v>
      </c>
      <c r="J76" s="63" t="s">
        <v>52</v>
      </c>
      <c r="K76" s="49"/>
    </row>
    <row r="77" spans="1:15" ht="36" customHeight="1">
      <c r="A77" s="63" t="s">
        <v>246</v>
      </c>
      <c r="B77" s="63" t="s">
        <v>50</v>
      </c>
      <c r="C77" s="64" t="s">
        <v>244</v>
      </c>
      <c r="D77" s="45">
        <v>490</v>
      </c>
      <c r="E77" s="70">
        <v>6000</v>
      </c>
      <c r="F77" s="45">
        <f>D77/E77</f>
        <v>8.1666666666666665E-2</v>
      </c>
      <c r="G77" s="89">
        <f>F77</f>
        <v>8.1666666666666665E-2</v>
      </c>
      <c r="H77" s="581"/>
      <c r="I77" s="581"/>
      <c r="J77" s="63" t="s">
        <v>52</v>
      </c>
      <c r="K77" s="49"/>
    </row>
    <row r="78" spans="1:15" ht="12.75" customHeight="1">
      <c r="A78" s="584" t="s">
        <v>247</v>
      </c>
      <c r="B78" s="584"/>
      <c r="C78" s="584"/>
      <c r="D78" s="90">
        <f>SUBTOTAL(9,D2:D77)</f>
        <v>46042.430000000015</v>
      </c>
      <c r="E78" s="62"/>
      <c r="F78" s="62"/>
      <c r="G78" s="62"/>
      <c r="H78" s="62">
        <f>SUM(H2:H77)</f>
        <v>21.084281632592592</v>
      </c>
      <c r="I78" s="62">
        <f>SUM(I2:I77)</f>
        <v>24</v>
      </c>
      <c r="J78" s="91"/>
      <c r="K78" s="49"/>
      <c r="L78" s="40">
        <f>3</f>
        <v>3</v>
      </c>
    </row>
  </sheetData>
  <mergeCells count="45">
    <mergeCell ref="A78:C78"/>
    <mergeCell ref="H69:H73"/>
    <mergeCell ref="I69:I73"/>
    <mergeCell ref="G72:G73"/>
    <mergeCell ref="H74:H75"/>
    <mergeCell ref="I74:I75"/>
    <mergeCell ref="H76:H77"/>
    <mergeCell ref="I76:I77"/>
    <mergeCell ref="G49:G50"/>
    <mergeCell ref="H49:H59"/>
    <mergeCell ref="I49:I59"/>
    <mergeCell ref="G51:G57"/>
    <mergeCell ref="G58:G59"/>
    <mergeCell ref="G60:G61"/>
    <mergeCell ref="H60:H68"/>
    <mergeCell ref="I60:I68"/>
    <mergeCell ref="G62:G66"/>
    <mergeCell ref="G67:G68"/>
    <mergeCell ref="H33:H36"/>
    <mergeCell ref="I33:I36"/>
    <mergeCell ref="G35:G36"/>
    <mergeCell ref="G37:G40"/>
    <mergeCell ref="H37:H48"/>
    <mergeCell ref="I37:I48"/>
    <mergeCell ref="G41:G46"/>
    <mergeCell ref="G47:G48"/>
    <mergeCell ref="G24:G27"/>
    <mergeCell ref="H24:H32"/>
    <mergeCell ref="I24:I32"/>
    <mergeCell ref="M26:P26"/>
    <mergeCell ref="G28:G30"/>
    <mergeCell ref="M28:P30"/>
    <mergeCell ref="G31:G32"/>
    <mergeCell ref="M23:N23"/>
    <mergeCell ref="G2:G6"/>
    <mergeCell ref="H2:H15"/>
    <mergeCell ref="I2:I15"/>
    <mergeCell ref="G7:G13"/>
    <mergeCell ref="M12:N12"/>
    <mergeCell ref="G14:G15"/>
    <mergeCell ref="G16:G17"/>
    <mergeCell ref="H16:H23"/>
    <mergeCell ref="I16:I23"/>
    <mergeCell ref="G19:G21"/>
    <mergeCell ref="G22:G23"/>
  </mergeCells>
  <pageMargins left="0.511811023622047" right="0.511811023622047" top="0.78740157480314898" bottom="0.78740157480314898" header="0.511811023622047" footer="0.51181102362204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04202E6F971334BBF47AD1503525C23" ma:contentTypeVersion="8" ma:contentTypeDescription="Crie um novo documento." ma:contentTypeScope="" ma:versionID="9f69944da8fab702031d31604db96467">
  <xsd:schema xmlns:xsd="http://www.w3.org/2001/XMLSchema" xmlns:xs="http://www.w3.org/2001/XMLSchema" xmlns:p="http://schemas.microsoft.com/office/2006/metadata/properties" xmlns:ns2="a1938f9f-00fd-4c15-9027-32f627fd24fa" xmlns:ns3="6e17b949-10b3-4960-9710-e9b5e5db56d1" targetNamespace="http://schemas.microsoft.com/office/2006/metadata/properties" ma:root="true" ma:fieldsID="fccfd231aece34488dfebd52ff36982d" ns2:_="" ns3:_="">
    <xsd:import namespace="a1938f9f-00fd-4c15-9027-32f627fd24fa"/>
    <xsd:import namespace="6e17b949-10b3-4960-9710-e9b5e5db56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938f9f-00fd-4c15-9027-32f627fd24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17b949-10b3-4960-9710-e9b5e5db56d1"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25C19F-784F-4008-AB31-30129217A6B2}">
  <ds:schemaRefs>
    <ds:schemaRef ds:uri="http://schemas.microsoft.com/sharepoint/v3/contenttype/forms"/>
  </ds:schemaRefs>
</ds:datastoreItem>
</file>

<file path=customXml/itemProps2.xml><?xml version="1.0" encoding="utf-8"?>
<ds:datastoreItem xmlns:ds="http://schemas.openxmlformats.org/officeDocument/2006/customXml" ds:itemID="{0A78B2D8-852A-41C2-B0D8-36CF071307A5}">
  <ds:schemaRefs>
    <ds:schemaRef ds:uri="http://schemas.microsoft.com/office/2006/metadata/properties"/>
    <ds:schemaRef ds:uri="6e17b949-10b3-4960-9710-e9b5e5db56d1"/>
    <ds:schemaRef ds:uri="http://purl.org/dc/terms/"/>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a1938f9f-00fd-4c15-9027-32f627fd24fa"/>
    <ds:schemaRef ds:uri="http://purl.org/dc/elements/1.1/"/>
  </ds:schemaRefs>
</ds:datastoreItem>
</file>

<file path=customXml/itemProps3.xml><?xml version="1.0" encoding="utf-8"?>
<ds:datastoreItem xmlns:ds="http://schemas.openxmlformats.org/officeDocument/2006/customXml" ds:itemID="{89DA9C33-F4CA-432F-B665-05BD24AE3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938f9f-00fd-4c15-9027-32f627fd24fa"/>
    <ds:schemaRef ds:uri="6e17b949-10b3-4960-9710-e9b5e5db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4</vt:i4>
      </vt:variant>
    </vt:vector>
  </HeadingPairs>
  <TitlesOfParts>
    <vt:vector size="16" baseType="lpstr">
      <vt:lpstr>Instruções_de_preenchimento</vt:lpstr>
      <vt:lpstr>Dados da empresa</vt:lpstr>
      <vt:lpstr>Instruções de preenchimento</vt:lpstr>
      <vt:lpstr>PROPOSTA GLOBAL</vt:lpstr>
      <vt:lpstr>AUX ADM BILÍNGUE PVH</vt:lpstr>
      <vt:lpstr>T. SEC. C VT E PER PVH E JPN</vt:lpstr>
      <vt:lpstr>T. SEC. SEM VT C PER GMI E VLA</vt:lpstr>
      <vt:lpstr>Uniformes</vt:lpstr>
      <vt:lpstr>área</vt:lpstr>
      <vt:lpstr>Uniforme</vt:lpstr>
      <vt:lpstr>Equip_limpeza</vt:lpstr>
      <vt:lpstr>Equip_lavador</vt:lpstr>
      <vt:lpstr>'Dados da empresa'!Area_de_impressao</vt:lpstr>
      <vt:lpstr>Equip_limpeza!Area_de_impressao</vt:lpstr>
      <vt:lpstr>'Instruções de preenchimento'!Area_de_impressao</vt:lpstr>
      <vt:lpstr>'PROPOSTA GLOBAL'!Area_de_impressao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PAULO ALEXANDRE GARCIA DE SOUZA</dc:creator>
  <cp:keywords/>
  <dc:description/>
  <cp:lastModifiedBy>Laira Giacomett de Carvalho</cp:lastModifiedBy>
  <cp:revision>25</cp:revision>
  <cp:lastPrinted>2023-09-27T20:54:49Z</cp:lastPrinted>
  <dcterms:created xsi:type="dcterms:W3CDTF">2013-04-17T10:31:46Z</dcterms:created>
  <dcterms:modified xsi:type="dcterms:W3CDTF">2023-11-21T18:33:21Z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0x010100A04202E6F971334BBF47AD1503525C23</vt:lpwstr>
  </property>
</Properties>
</file>